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960" windowHeight="11640" firstSheet="1" activeTab="1"/>
  </bookViews>
  <sheets>
    <sheet name="MACROS" sheetId="1" state="hidden" r:id="rId1"/>
    <sheet name="CONTENTS TC" sheetId="2" r:id="rId2"/>
    <sheet name="Signature Page" sheetId="3" r:id="rId3"/>
    <sheet name="Rent Qual. Chart" sheetId="4" r:id="rId4"/>
    <sheet name="EligBasisLimits" sheetId="5" r:id="rId5"/>
    <sheet name="Breakdown" sheetId="6" r:id="rId6"/>
    <sheet name="Carryover" sheetId="7" r:id="rId7"/>
    <sheet name="Ties" sheetId="8" r:id="rId8"/>
    <sheet name="Percentage_Limits" sheetId="9" r:id="rId9"/>
    <sheet name="OPER INCOME" sheetId="10" r:id="rId10"/>
    <sheet name="NOI" sheetId="11" r:id="rId11"/>
  </sheets>
  <externalReferences>
    <externalReference r:id="rId14"/>
  </externalReferences>
  <definedNames>
    <definedName name="_xlfn.IFERROR" hidden="1">#NAME?</definedName>
    <definedName name="a" localSheetId="5">'Breakdown'!$J$32:$J$33,'Breakdown'!$H$32:$H$33,'Breakdown'!$F$32:$F$33,'Breakdown'!$J$40:$J$51,'Breakdown'!$J$54:$J$63,'Breakdown'!$F$69:$F$77,'Breakdown'!$B$86:$F$92,'Breakdown'!$H$86:$H$92,'Breakdown'!$C$99:$G$99,'Breakdown'!$C$101:$D$101</definedName>
    <definedName name="a" localSheetId="6">'Breakdown'!$J$32:$J$33,'Breakdown'!$H$32:$H$33,'Breakdown'!$F$32:$F$33,'Breakdown'!$J$40:$J$51,'Breakdown'!$J$54:$J$63,'Breakdown'!$F$69:$F$77,'Breakdown'!$B$86:$F$92,'Breakdown'!$H$86:$H$92,'Breakdown'!$C$99:$G$99,'Breakdown'!$C$101:$D$101</definedName>
    <definedName name="a" localSheetId="10">'Breakdown'!$J$32:$J$33,'Breakdown'!$H$32:$H$33,'Breakdown'!$F$32:$F$33,'Breakdown'!$J$40:$J$51,'Breakdown'!$J$54:$J$63,'Breakdown'!$F$69:$F$77,'Breakdown'!$B$86:$F$92,'Breakdown'!$H$86:$H$92,'Breakdown'!$C$99:$G$99,'Breakdown'!$C$101:$D$101</definedName>
    <definedName name="a" localSheetId="9">'Breakdown'!$J$32:$J$33,'Breakdown'!$H$32:$H$33,'Breakdown'!$F$32:$F$33,'Breakdown'!$J$40:$J$51,'Breakdown'!$J$54:$J$63,'Breakdown'!$F$69:$F$77,'Breakdown'!$B$86:$F$92,'Breakdown'!$H$86:$H$92,'Breakdown'!$C$99:$G$99,'Breakdown'!$C$101:$D$101</definedName>
    <definedName name="a" localSheetId="8">'Breakdown'!$J$32:$J$33,'Breakdown'!$H$32:$H$33,'Breakdown'!$F$32:$F$33,'Breakdown'!$J$40:$J$51,'Breakdown'!$J$54:$J$63,'Breakdown'!$F$69:$F$77,'Breakdown'!$B$86:$F$92,'Breakdown'!$H$86:$H$92,'Breakdown'!$C$99:$G$99,'Breakdown'!$C$101:$D$101</definedName>
    <definedName name="a" localSheetId="2">'[1]Breakdown'!$J$30:$J$31,'[1]Breakdown'!$H$30:$H$31,'[1]Breakdown'!$F$30:$F$31,'[1]Breakdown'!$J$38:$J$47,'[1]Breakdown'!$J$50:$J$58,'[1]Breakdown'!$F$63:$F$72,'[1]Breakdown'!$B$81:$F$87,'[1]Breakdown'!$H$81:$H$87,'[1]Breakdown'!$C$94:$G$94,'[1]Breakdown'!$C$96:$D$96</definedName>
    <definedName name="a" localSheetId="7">'Breakdown'!$J$32:$J$33,'Breakdown'!$H$32:$H$33,'Breakdown'!$F$32:$F$33,'Breakdown'!$J$40:$J$51,'Breakdown'!$J$54:$J$63,'Breakdown'!$F$69:$F$77,'Breakdown'!$B$86:$F$92,'Breakdown'!$H$86:$H$92,'Breakdown'!$C$99:$G$99,'Breakdown'!$C$101:$D$101</definedName>
    <definedName name="a">#REF!,#REF!,#REF!,#REF!,#REF!,#REF!,#REF!,#REF!,#REF!,#REF!</definedName>
    <definedName name="ACREAGE">#REF!</definedName>
    <definedName name="AGENCY_DEBTSERV">#REF!</definedName>
    <definedName name="BR_1">#REF!</definedName>
    <definedName name="BR_10">#REF!</definedName>
    <definedName name="BR_11" localSheetId="5">#REF!</definedName>
    <definedName name="BR_11" localSheetId="6">#REF!</definedName>
    <definedName name="BR_11" localSheetId="10">#REF!</definedName>
    <definedName name="BR_11" localSheetId="9">#REF!</definedName>
    <definedName name="BR_11" localSheetId="8">#REF!</definedName>
    <definedName name="BR_11" localSheetId="2">#REF!</definedName>
    <definedName name="BR_11" localSheetId="7">#REF!</definedName>
    <definedName name="BR_11">#REF!</definedName>
    <definedName name="BR_12" localSheetId="5">#REF!</definedName>
    <definedName name="BR_12" localSheetId="6">#REF!</definedName>
    <definedName name="BR_12" localSheetId="10">#REF!</definedName>
    <definedName name="BR_12" localSheetId="9">#REF!</definedName>
    <definedName name="BR_12" localSheetId="8">#REF!</definedName>
    <definedName name="BR_12" localSheetId="2">#REF!</definedName>
    <definedName name="BR_12" localSheetId="7">#REF!</definedName>
    <definedName name="BR_12">#REF!</definedName>
    <definedName name="BR_13" localSheetId="5">#REF!</definedName>
    <definedName name="BR_13" localSheetId="6">#REF!</definedName>
    <definedName name="BR_13" localSheetId="10">#REF!</definedName>
    <definedName name="BR_13" localSheetId="9">#REF!</definedName>
    <definedName name="BR_13" localSheetId="8">#REF!</definedName>
    <definedName name="BR_13" localSheetId="2">#REF!</definedName>
    <definedName name="BR_13" localSheetId="7">#REF!</definedName>
    <definedName name="BR_13">#REF!</definedName>
    <definedName name="BR_14" localSheetId="5">#REF!</definedName>
    <definedName name="BR_14" localSheetId="6">#REF!</definedName>
    <definedName name="BR_14" localSheetId="10">#REF!</definedName>
    <definedName name="BR_14" localSheetId="9">#REF!</definedName>
    <definedName name="BR_14" localSheetId="8">#REF!</definedName>
    <definedName name="BR_14" localSheetId="2">#REF!</definedName>
    <definedName name="BR_14" localSheetId="7">#REF!</definedName>
    <definedName name="BR_14">#REF!</definedName>
    <definedName name="BR_15" localSheetId="5">#REF!</definedName>
    <definedName name="BR_15" localSheetId="6">#REF!</definedName>
    <definedName name="BR_15" localSheetId="10">#REF!</definedName>
    <definedName name="BR_15" localSheetId="9">#REF!</definedName>
    <definedName name="BR_15" localSheetId="8">#REF!</definedName>
    <definedName name="BR_15" localSheetId="2">#REF!</definedName>
    <definedName name="BR_15" localSheetId="7">#REF!</definedName>
    <definedName name="BR_15">#REF!</definedName>
    <definedName name="BR_16" localSheetId="5">#REF!</definedName>
    <definedName name="BR_16" localSheetId="6">#REF!</definedName>
    <definedName name="BR_16" localSheetId="10">#REF!</definedName>
    <definedName name="BR_16" localSheetId="9">#REF!</definedName>
    <definedName name="BR_16" localSheetId="8">#REF!</definedName>
    <definedName name="BR_16" localSheetId="2">#REF!</definedName>
    <definedName name="BR_16" localSheetId="7">#REF!</definedName>
    <definedName name="BR_16">#REF!</definedName>
    <definedName name="BR_17" localSheetId="5">#REF!</definedName>
    <definedName name="BR_17" localSheetId="6">#REF!</definedName>
    <definedName name="BR_17" localSheetId="10">#REF!</definedName>
    <definedName name="BR_17" localSheetId="9">#REF!</definedName>
    <definedName name="BR_17" localSheetId="8">#REF!</definedName>
    <definedName name="BR_17" localSheetId="2">#REF!</definedName>
    <definedName name="BR_17" localSheetId="7">#REF!</definedName>
    <definedName name="BR_17">#REF!</definedName>
    <definedName name="BR_18" localSheetId="5">#REF!</definedName>
    <definedName name="BR_18" localSheetId="6">#REF!</definedName>
    <definedName name="BR_18" localSheetId="10">#REF!</definedName>
    <definedName name="BR_18" localSheetId="9">#REF!</definedName>
    <definedName name="BR_18" localSheetId="8">#REF!</definedName>
    <definedName name="BR_18" localSheetId="2">#REF!</definedName>
    <definedName name="BR_18" localSheetId="7">#REF!</definedName>
    <definedName name="BR_18">#REF!</definedName>
    <definedName name="BR_19" localSheetId="5">#REF!</definedName>
    <definedName name="BR_19" localSheetId="6">#REF!</definedName>
    <definedName name="BR_19" localSheetId="10">#REF!</definedName>
    <definedName name="BR_19" localSheetId="9">#REF!</definedName>
    <definedName name="BR_19" localSheetId="8">#REF!</definedName>
    <definedName name="BR_19" localSheetId="2">#REF!</definedName>
    <definedName name="BR_19" localSheetId="7">#REF!</definedName>
    <definedName name="BR_19">#REF!</definedName>
    <definedName name="BR_2">#REF!</definedName>
    <definedName name="BR_3">#REF!</definedName>
    <definedName name="BR_4">#REF!</definedName>
    <definedName name="BR_5">#REF!</definedName>
    <definedName name="BR_6">#REF!</definedName>
    <definedName name="BR_7">#REF!</definedName>
    <definedName name="BR_8">#REF!</definedName>
    <definedName name="BR_9">#REF!</definedName>
    <definedName name="CARRY_PERC">#REF!</definedName>
    <definedName name="CASHFLOW" localSheetId="5">#REF!</definedName>
    <definedName name="CASHFLOW" localSheetId="6">#REF!</definedName>
    <definedName name="CASHFLOW" localSheetId="1">#REF!</definedName>
    <definedName name="CASHFLOW" localSheetId="10">#REF!</definedName>
    <definedName name="CASHFLOW" localSheetId="9">#REF!</definedName>
    <definedName name="CASHFLOW" localSheetId="8">#REF!</definedName>
    <definedName name="CASHFLOW" localSheetId="2">#REF!</definedName>
    <definedName name="CASHFLOW" localSheetId="7">#REF!</definedName>
    <definedName name="CASHFLOW">#REF!</definedName>
    <definedName name="CLOSING">#REF!</definedName>
    <definedName name="CNTRCTFE">#REF!</definedName>
    <definedName name="COMMIT">#REF!</definedName>
    <definedName name="CONSTERM">#REF!</definedName>
    <definedName name="CONSTR" localSheetId="5">#REF!</definedName>
    <definedName name="CONSTR" localSheetId="6">#REF!</definedName>
    <definedName name="CONSTR" localSheetId="10">#REF!</definedName>
    <definedName name="CONSTR" localSheetId="9">#REF!</definedName>
    <definedName name="CONSTR" localSheetId="8">#REF!</definedName>
    <definedName name="CONSTR" localSheetId="2">#REF!</definedName>
    <definedName name="CONSTR" localSheetId="7">#REF!</definedName>
    <definedName name="CONSTR">#REF!</definedName>
    <definedName name="COUNTY">#REF!</definedName>
    <definedName name="DATE_PRP">#REF!</definedName>
    <definedName name="DEBT_OTH">#REF!</definedName>
    <definedName name="DEV_NAME">#REF!</definedName>
    <definedName name="DEV_STREET">#REF!</definedName>
    <definedName name="DEVELOPMENT">#REF!</definedName>
    <definedName name="DEVFEE" localSheetId="5">#REF!</definedName>
    <definedName name="DEVFEE" localSheetId="6">#REF!</definedName>
    <definedName name="DEVFEE" localSheetId="10">#REF!</definedName>
    <definedName name="DEVFEE" localSheetId="9">#REF!</definedName>
    <definedName name="DEVFEE" localSheetId="8">#REF!</definedName>
    <definedName name="DEVFEE" localSheetId="2">#REF!</definedName>
    <definedName name="DEVFEE" localSheetId="7">#REF!</definedName>
    <definedName name="DEVFEE">#REF!</definedName>
    <definedName name="DEVFEE_PERC" localSheetId="5">#REF!</definedName>
    <definedName name="DEVFEE_PERC" localSheetId="6">#REF!</definedName>
    <definedName name="DEVFEE_PERC" localSheetId="1">#REF!</definedName>
    <definedName name="DEVFEE_PERC" localSheetId="10">#REF!</definedName>
    <definedName name="DEVFEE_PERC" localSheetId="9">#REF!</definedName>
    <definedName name="DEVFEE_PERC" localSheetId="8">#REF!</definedName>
    <definedName name="DEVFEE_PERC" localSheetId="2">#REF!</definedName>
    <definedName name="DEVFEE_PERC" localSheetId="7">#REF!</definedName>
    <definedName name="DEVFEE_PERC">#REF!</definedName>
    <definedName name="DSR" localSheetId="5">#REF!</definedName>
    <definedName name="DSR" localSheetId="6">#REF!</definedName>
    <definedName name="DSR" localSheetId="10">#REF!</definedName>
    <definedName name="DSR" localSheetId="9">#REF!</definedName>
    <definedName name="DSR" localSheetId="8">#REF!</definedName>
    <definedName name="DSR" localSheetId="2">#REF!</definedName>
    <definedName name="DSR" localSheetId="7">#REF!</definedName>
    <definedName name="DSR">#REF!</definedName>
    <definedName name="DSR_SOLV" localSheetId="5">#REF!</definedName>
    <definedName name="DSR_SOLV" localSheetId="6">#REF!</definedName>
    <definedName name="DSR_SOLV" localSheetId="10">#REF!</definedName>
    <definedName name="DSR_SOLV" localSheetId="9">#REF!</definedName>
    <definedName name="DSR_SOLV" localSheetId="8">#REF!</definedName>
    <definedName name="DSR_SOLV" localSheetId="2">#REF!</definedName>
    <definedName name="DSR_SOLV" localSheetId="7">#REF!</definedName>
    <definedName name="DSR_SOLV">#REF!</definedName>
    <definedName name="DU_1">#REF!</definedName>
    <definedName name="DU_10">#REF!</definedName>
    <definedName name="DU_11" localSheetId="5">#REF!</definedName>
    <definedName name="DU_11" localSheetId="6">#REF!</definedName>
    <definedName name="DU_11" localSheetId="10">#REF!</definedName>
    <definedName name="DU_11" localSheetId="9">#REF!</definedName>
    <definedName name="DU_11" localSheetId="8">#REF!</definedName>
    <definedName name="DU_11" localSheetId="2">#REF!</definedName>
    <definedName name="DU_11" localSheetId="7">#REF!</definedName>
    <definedName name="DU_11">#REF!</definedName>
    <definedName name="DU_12" localSheetId="5">#REF!</definedName>
    <definedName name="DU_12" localSheetId="6">#REF!</definedName>
    <definedName name="DU_12" localSheetId="10">#REF!</definedName>
    <definedName name="DU_12" localSheetId="9">#REF!</definedName>
    <definedName name="DU_12" localSheetId="8">#REF!</definedName>
    <definedName name="DU_12" localSheetId="2">#REF!</definedName>
    <definedName name="DU_12" localSheetId="7">#REF!</definedName>
    <definedName name="DU_12">#REF!</definedName>
    <definedName name="DU_13" localSheetId="5">#REF!</definedName>
    <definedName name="DU_13" localSheetId="6">#REF!</definedName>
    <definedName name="DU_13" localSheetId="10">#REF!</definedName>
    <definedName name="DU_13" localSheetId="9">#REF!</definedName>
    <definedName name="DU_13" localSheetId="8">#REF!</definedName>
    <definedName name="DU_13" localSheetId="2">#REF!</definedName>
    <definedName name="DU_13" localSheetId="7">#REF!</definedName>
    <definedName name="DU_13">#REF!</definedName>
    <definedName name="DU_14" localSheetId="5">#REF!</definedName>
    <definedName name="DU_14" localSheetId="6">#REF!</definedName>
    <definedName name="DU_14" localSheetId="10">#REF!</definedName>
    <definedName name="DU_14" localSheetId="9">#REF!</definedName>
    <definedName name="DU_14" localSheetId="8">#REF!</definedName>
    <definedName name="DU_14" localSheetId="2">#REF!</definedName>
    <definedName name="DU_14" localSheetId="7">#REF!</definedName>
    <definedName name="DU_14">#REF!</definedName>
    <definedName name="DU_15" localSheetId="5">#REF!</definedName>
    <definedName name="DU_15" localSheetId="6">#REF!</definedName>
    <definedName name="DU_15" localSheetId="10">#REF!</definedName>
    <definedName name="DU_15" localSheetId="9">#REF!</definedName>
    <definedName name="DU_15" localSheetId="8">#REF!</definedName>
    <definedName name="DU_15" localSheetId="2">#REF!</definedName>
    <definedName name="DU_15" localSheetId="7">#REF!</definedName>
    <definedName name="DU_15">#REF!</definedName>
    <definedName name="DU_16" localSheetId="5">#REF!</definedName>
    <definedName name="DU_16" localSheetId="6">#REF!</definedName>
    <definedName name="DU_16" localSheetId="10">#REF!</definedName>
    <definedName name="DU_16" localSheetId="9">#REF!</definedName>
    <definedName name="DU_16" localSheetId="8">#REF!</definedName>
    <definedName name="DU_16" localSheetId="2">#REF!</definedName>
    <definedName name="DU_16" localSheetId="7">#REF!</definedName>
    <definedName name="DU_16">#REF!</definedName>
    <definedName name="DU_17" localSheetId="5">#REF!</definedName>
    <definedName name="DU_17" localSheetId="6">#REF!</definedName>
    <definedName name="DU_17" localSheetId="10">#REF!</definedName>
    <definedName name="DU_17" localSheetId="9">#REF!</definedName>
    <definedName name="DU_17" localSheetId="8">#REF!</definedName>
    <definedName name="DU_17" localSheetId="2">#REF!</definedName>
    <definedName name="DU_17" localSheetId="7">#REF!</definedName>
    <definedName name="DU_17">#REF!</definedName>
    <definedName name="DU_18" localSheetId="5">#REF!</definedName>
    <definedName name="DU_18" localSheetId="6">#REF!</definedName>
    <definedName name="DU_18" localSheetId="10">#REF!</definedName>
    <definedName name="DU_18" localSheetId="9">#REF!</definedName>
    <definedName name="DU_18" localSheetId="8">#REF!</definedName>
    <definedName name="DU_18" localSheetId="2">#REF!</definedName>
    <definedName name="DU_18" localSheetId="7">#REF!</definedName>
    <definedName name="DU_18">#REF!</definedName>
    <definedName name="DU_19" localSheetId="5">#REF!</definedName>
    <definedName name="DU_19" localSheetId="6">#REF!</definedName>
    <definedName name="DU_19" localSheetId="10">#REF!</definedName>
    <definedName name="DU_19" localSheetId="9">#REF!</definedName>
    <definedName name="DU_19" localSheetId="8">#REF!</definedName>
    <definedName name="DU_19" localSheetId="2">#REF!</definedName>
    <definedName name="DU_19" localSheetId="7">#REF!</definedName>
    <definedName name="DU_19">#REF!</definedName>
    <definedName name="DU_2">#REF!</definedName>
    <definedName name="DU_20" localSheetId="5">#REF!</definedName>
    <definedName name="DU_20" localSheetId="6">#REF!</definedName>
    <definedName name="DU_20" localSheetId="10">#REF!</definedName>
    <definedName name="DU_20" localSheetId="9">#REF!</definedName>
    <definedName name="DU_20" localSheetId="8">#REF!</definedName>
    <definedName name="DU_20" localSheetId="2">#REF!</definedName>
    <definedName name="DU_20" localSheetId="7">#REF!</definedName>
    <definedName name="DU_20">#REF!</definedName>
    <definedName name="DU_3">#REF!</definedName>
    <definedName name="DU_4">#REF!</definedName>
    <definedName name="DU_5">#REF!</definedName>
    <definedName name="DU_6">#REF!</definedName>
    <definedName name="DU_7">#REF!</definedName>
    <definedName name="DU_8">#REF!</definedName>
    <definedName name="DU_9">#REF!</definedName>
    <definedName name="DWELUNIT">#REF!</definedName>
    <definedName name="ERR1">#REF!</definedName>
    <definedName name="F10A" localSheetId="5">#REF!</definedName>
    <definedName name="F10A" localSheetId="6">#REF!</definedName>
    <definedName name="F10A" localSheetId="10">#REF!</definedName>
    <definedName name="F10A" localSheetId="9">#REF!</definedName>
    <definedName name="F10A" localSheetId="8">#REF!</definedName>
    <definedName name="F10A" localSheetId="2">#REF!</definedName>
    <definedName name="F10A" localSheetId="7">#REF!</definedName>
    <definedName name="F10A">#REF!</definedName>
    <definedName name="F10B" localSheetId="5">#REF!</definedName>
    <definedName name="F10B" localSheetId="6">#REF!</definedName>
    <definedName name="F10B" localSheetId="10">#REF!</definedName>
    <definedName name="F10B" localSheetId="9">#REF!</definedName>
    <definedName name="F10B" localSheetId="8">#REF!</definedName>
    <definedName name="F10B" localSheetId="2">#REF!</definedName>
    <definedName name="F10B" localSheetId="7">#REF!</definedName>
    <definedName name="F10B">#REF!</definedName>
    <definedName name="F10C" localSheetId="5">#REF!</definedName>
    <definedName name="F10C" localSheetId="6">#REF!</definedName>
    <definedName name="F10C" localSheetId="10">#REF!</definedName>
    <definedName name="F10C" localSheetId="9">#REF!</definedName>
    <definedName name="F10C" localSheetId="8">#REF!</definedName>
    <definedName name="F10C" localSheetId="2">#REF!</definedName>
    <definedName name="F10C" localSheetId="7">#REF!</definedName>
    <definedName name="F10C">#REF!</definedName>
    <definedName name="F10D" localSheetId="5">#REF!</definedName>
    <definedName name="F10D" localSheetId="6">#REF!</definedName>
    <definedName name="F10D" localSheetId="10">#REF!</definedName>
    <definedName name="F10D" localSheetId="9">#REF!</definedName>
    <definedName name="F10D" localSheetId="8">#REF!</definedName>
    <definedName name="F10D" localSheetId="2">#REF!</definedName>
    <definedName name="F10D" localSheetId="7">#REF!</definedName>
    <definedName name="F10D">#REF!</definedName>
    <definedName name="F10E" localSheetId="5">#REF!</definedName>
    <definedName name="F10E" localSheetId="6">#REF!</definedName>
    <definedName name="F10E" localSheetId="10">#REF!</definedName>
    <definedName name="F10E" localSheetId="9">#REF!</definedName>
    <definedName name="F10E" localSheetId="8">#REF!</definedName>
    <definedName name="F10E" localSheetId="2">#REF!</definedName>
    <definedName name="F10E" localSheetId="7">#REF!</definedName>
    <definedName name="F10E">#REF!</definedName>
    <definedName name="FEDERAL_LOW_INCOME_HOUSING_TAX_CREDITS">'NOI'!$A$1:$X$57</definedName>
    <definedName name="FINANCE1">#REF!</definedName>
    <definedName name="FINANCE2">#REF!</definedName>
    <definedName name="FINANCE3">#REF!</definedName>
    <definedName name="form10E">#REF!</definedName>
    <definedName name="form10F">#REF!</definedName>
    <definedName name="Form10G">#REF!</definedName>
    <definedName name="FUNDA_AMT">#REF!</definedName>
    <definedName name="FUNDA_DESC">#REF!</definedName>
    <definedName name="FUNDA_FLAG">#REF!</definedName>
    <definedName name="FUNDB_AMT">#REF!</definedName>
    <definedName name="FUNDB_DESC">#REF!</definedName>
    <definedName name="FUNDB_FLAG">#REF!</definedName>
    <definedName name="FUNDC_AMT">#REF!</definedName>
    <definedName name="FUNDC_DESC">#REF!</definedName>
    <definedName name="FUNDC_FLAG">#REF!</definedName>
    <definedName name="FUNDD_AMT">#REF!</definedName>
    <definedName name="FUNDD_DESC">#REF!</definedName>
    <definedName name="FUNDD_FLAG">#REF!</definedName>
    <definedName name="FUNDE_AMT">#REF!</definedName>
    <definedName name="FUNDE_DESC">#REF!</definedName>
    <definedName name="FUNDE_FLAG">#REF!</definedName>
    <definedName name="FUNDF_AMT">#REF!</definedName>
    <definedName name="FUNDF_DESC" localSheetId="5">#REF!</definedName>
    <definedName name="FUNDF_DESC" localSheetId="6">#REF!</definedName>
    <definedName name="FUNDF_DESC" localSheetId="10">#REF!</definedName>
    <definedName name="FUNDF_DESC" localSheetId="9">#REF!</definedName>
    <definedName name="FUNDF_DESC" localSheetId="8">#REF!</definedName>
    <definedName name="FUNDF_DESC" localSheetId="2">#REF!</definedName>
    <definedName name="FUNDF_DESC" localSheetId="7">#REF!</definedName>
    <definedName name="FUNDF_DESC">#REF!</definedName>
    <definedName name="FUNDF_FLAG">#REF!</definedName>
    <definedName name="FUNDG_AMT" localSheetId="5">#REF!</definedName>
    <definedName name="FUNDG_AMT" localSheetId="6">#REF!</definedName>
    <definedName name="FUNDG_AMT" localSheetId="10">#REF!</definedName>
    <definedName name="FUNDG_AMT" localSheetId="9">#REF!</definedName>
    <definedName name="FUNDG_AMT" localSheetId="8">#REF!</definedName>
    <definedName name="FUNDG_AMT" localSheetId="2">#REF!</definedName>
    <definedName name="FUNDG_AMT" localSheetId="7">#REF!</definedName>
    <definedName name="FUNDG_AMT">#REF!</definedName>
    <definedName name="FUNDG_DESC" localSheetId="5">#REF!</definedName>
    <definedName name="FUNDG_DESC" localSheetId="6">#REF!</definedName>
    <definedName name="FUNDG_DESC" localSheetId="10">#REF!</definedName>
    <definedName name="FUNDG_DESC" localSheetId="9">#REF!</definedName>
    <definedName name="FUNDG_DESC" localSheetId="8">#REF!</definedName>
    <definedName name="FUNDG_DESC" localSheetId="2">#REF!</definedName>
    <definedName name="FUNDG_DESC" localSheetId="7">#REF!</definedName>
    <definedName name="FUNDG_DESC">#REF!</definedName>
    <definedName name="FUNDG_FLAG" localSheetId="5">#REF!</definedName>
    <definedName name="FUNDG_FLAG" localSheetId="6">#REF!</definedName>
    <definedName name="FUNDG_FLAG" localSheetId="10">#REF!</definedName>
    <definedName name="FUNDG_FLAG" localSheetId="9">#REF!</definedName>
    <definedName name="FUNDG_FLAG" localSheetId="8">#REF!</definedName>
    <definedName name="FUNDG_FLAG" localSheetId="2">#REF!</definedName>
    <definedName name="FUNDG_FLAG" localSheetId="7">#REF!</definedName>
    <definedName name="FUNDG_FLAG">#REF!</definedName>
    <definedName name="FUNDH_AMT" localSheetId="5">#REF!</definedName>
    <definedName name="FUNDH_AMT" localSheetId="6">#REF!</definedName>
    <definedName name="FUNDH_AMT" localSheetId="10">#REF!</definedName>
    <definedName name="FUNDH_AMT" localSheetId="9">#REF!</definedName>
    <definedName name="FUNDH_AMT" localSheetId="8">#REF!</definedName>
    <definedName name="FUNDH_AMT" localSheetId="2">#REF!</definedName>
    <definedName name="FUNDH_AMT" localSheetId="7">#REF!</definedName>
    <definedName name="FUNDH_AMT">#REF!</definedName>
    <definedName name="FUNDH_DESC" localSheetId="5">#REF!</definedName>
    <definedName name="FUNDH_DESC" localSheetId="6">#REF!</definedName>
    <definedName name="FUNDH_DESC" localSheetId="10">#REF!</definedName>
    <definedName name="FUNDH_DESC" localSheetId="9">#REF!</definedName>
    <definedName name="FUNDH_DESC" localSheetId="8">#REF!</definedName>
    <definedName name="FUNDH_DESC" localSheetId="2">#REF!</definedName>
    <definedName name="FUNDH_DESC" localSheetId="7">#REF!</definedName>
    <definedName name="FUNDH_DESC">#REF!</definedName>
    <definedName name="FUNDH_FLAG" localSheetId="5">#REF!</definedName>
    <definedName name="FUNDH_FLAG" localSheetId="6">#REF!</definedName>
    <definedName name="FUNDH_FLAG" localSheetId="10">#REF!</definedName>
    <definedName name="FUNDH_FLAG" localSheetId="9">#REF!</definedName>
    <definedName name="FUNDH_FLAG" localSheetId="8">#REF!</definedName>
    <definedName name="FUNDH_FLAG" localSheetId="2">#REF!</definedName>
    <definedName name="FUNDH_FLAG" localSheetId="7">#REF!</definedName>
    <definedName name="FUNDH_FLAG">#REF!</definedName>
    <definedName name="FUNDS_ESCROWED">#REF!</definedName>
    <definedName name="GROSHELT">#REF!</definedName>
    <definedName name="GROSRENT">#REF!</definedName>
    <definedName name="HMFA">#REF!</definedName>
    <definedName name="INDUCE">#REF!</definedName>
    <definedName name="inputEligBasisLimits" localSheetId="5">'EligBasisLimits'!$C$4:$E$4,'EligBasisLimits'!$C$5:$D$6,'EligBasisLimits'!$C$26:$C$31,'EligBasisLimits'!#REF!,'EligBasisLimits'!$H$28:$H$33,'EligBasisLimits'!$C$40:$C$45</definedName>
    <definedName name="inputEligBasisLimits" localSheetId="6">'EligBasisLimits'!$C$4:$E$4,'EligBasisLimits'!$C$5:$D$6,'EligBasisLimits'!$C$26:$C$31,'EligBasisLimits'!#REF!,'EligBasisLimits'!$H$28:$H$33,'EligBasisLimits'!$C$40:$C$45</definedName>
    <definedName name="inputEligBasisLimits" localSheetId="10">'EligBasisLimits'!$C$4:$E$4,'EligBasisLimits'!$C$5:$D$6,'EligBasisLimits'!$C$26:$C$31,'EligBasisLimits'!#REF!,'EligBasisLimits'!$H$28:$H$33,'EligBasisLimits'!$C$40:$C$45</definedName>
    <definedName name="inputEligBasisLimits" localSheetId="9">'EligBasisLimits'!$C$4:$E$4,'EligBasisLimits'!$C$5:$D$6,'EligBasisLimits'!$C$26:$C$31,'EligBasisLimits'!#REF!,'EligBasisLimits'!$H$28:$H$33,'EligBasisLimits'!$C$40:$C$45</definedName>
    <definedName name="inputEligBasisLimits" localSheetId="8">'EligBasisLimits'!$C$4:$E$4,'EligBasisLimits'!$C$5:$D$6,'EligBasisLimits'!$C$26:$C$31,'EligBasisLimits'!#REF!,'EligBasisLimits'!$H$28:$H$33,'EligBasisLimits'!$C$40:$C$45</definedName>
    <definedName name="inputEligBasisLimits" localSheetId="2">'[1]EligBasisLimits'!$C$7:$E$7,'[1]EligBasisLimits'!$C$8:$D$9,'[1]EligBasisLimits'!$C$27:$C$32,'[1]EligBasisLimits'!$H$27:$H$32,'[1]EligBasisLimits'!$H$41:$H$46,'[1]EligBasisLimits'!$C$41:$C$46</definedName>
    <definedName name="inputEligBasisLimits" localSheetId="7">'EligBasisLimits'!$C$4:$E$4,'EligBasisLimits'!$C$5:$D$6,'EligBasisLimits'!$C$26:$C$31,'EligBasisLimits'!#REF!,'EligBasisLimits'!$H$28:$H$33,'EligBasisLimits'!$C$40:$C$45</definedName>
    <definedName name="inputEligBasisLimits">#REF!,#REF!,#REF!,#REF!,#REF!,#REF!</definedName>
    <definedName name="inputTies" localSheetId="5">'Breakdown'!$C$13,'Breakdown'!$C$15,'Breakdown'!$C$17,'Breakdown'!$C$19,'Breakdown'!$C$22,'Breakdown'!$C$24,'Breakdown'!$C$45:$C$52</definedName>
    <definedName name="inputTies" localSheetId="6">#REF!,#REF!,#REF!,#REF!,#REF!,#REF!,#REF!</definedName>
    <definedName name="inputTies" localSheetId="10">#REF!,#REF!,#REF!,#REF!,#REF!,#REF!,#REF!</definedName>
    <definedName name="inputTies" localSheetId="9">#REF!,#REF!,#REF!,#REF!,#REF!,#REF!,#REF!</definedName>
    <definedName name="inputTies" localSheetId="8">#REF!,#REF!,#REF!,#REF!,#REF!,#REF!,#REF!</definedName>
    <definedName name="inputTies" localSheetId="2">'[1]Ties'!$C$13,'[1]Ties'!$C$15,'[1]Ties'!$C$17,'[1]Ties'!$C$19,'[1]Ties'!$C$21,'[1]Ties'!$C$23,'[1]Ties'!$C$43:$C$48</definedName>
    <definedName name="inputTies" localSheetId="7">'Ties'!$C$28,'Ties'!$C$30,'Ties'!$C$32,'Ties'!$C$34,'Ties'!#REF!,'Ties'!$H$27,'Ties'!$C$43:$C$48</definedName>
    <definedName name="inputTies">#REF!,#REF!,#REF!,#REF!,#REF!,#REF!,#REF!</definedName>
    <definedName name="INSUR_EX">#REF!</definedName>
    <definedName name="LOW_INC_PERC">#REF!</definedName>
    <definedName name="MANAGE_FEE_PERC">#REF!</definedName>
    <definedName name="MAX_DEV_FEE">#REF!</definedName>
    <definedName name="MGMT_RVW">#REF!</definedName>
    <definedName name="MIP" localSheetId="5">#REF!</definedName>
    <definedName name="MIP" localSheetId="6">#REF!</definedName>
    <definedName name="MIP" localSheetId="10">#REF!</definedName>
    <definedName name="MIP" localSheetId="9">#REF!</definedName>
    <definedName name="MIP" localSheetId="8">#REF!</definedName>
    <definedName name="MIP" localSheetId="2">#REF!</definedName>
    <definedName name="MIP" localSheetId="7">#REF!</definedName>
    <definedName name="MIP">#REF!</definedName>
    <definedName name="MORTG_INTEREST">#REF!</definedName>
    <definedName name="MORTG_RATE">#REF!</definedName>
    <definedName name="MORTG_TERM">#REF!</definedName>
    <definedName name="MORTG1_2">#REF!</definedName>
    <definedName name="MORTGAGE" localSheetId="5">#REF!</definedName>
    <definedName name="MORTGAGE" localSheetId="6">#REF!</definedName>
    <definedName name="MORTGAGE" localSheetId="10">#REF!</definedName>
    <definedName name="MORTGAGE" localSheetId="9">#REF!</definedName>
    <definedName name="MORTGAGE" localSheetId="8">#REF!</definedName>
    <definedName name="MORTGAGE" localSheetId="2">#REF!</definedName>
    <definedName name="MORTGAGE" localSheetId="7">#REF!</definedName>
    <definedName name="MORTGAGE">#REF!</definedName>
    <definedName name="mos._______on" localSheetId="5">#REF!</definedName>
    <definedName name="mos._______on" localSheetId="6">#REF!</definedName>
    <definedName name="mos._______on" localSheetId="10">#REF!</definedName>
    <definedName name="mos._______on" localSheetId="9">#REF!</definedName>
    <definedName name="mos._______on" localSheetId="8">#REF!</definedName>
    <definedName name="mos._______on" localSheetId="2">#REF!</definedName>
    <definedName name="mos._______on" localSheetId="7">#REF!</definedName>
    <definedName name="mos._______on">#REF!</definedName>
    <definedName name="MRTGandFEE_AMT">#REF!</definedName>
    <definedName name="MRTGandFEE_PERC">#REF!</definedName>
    <definedName name="MUNICIP">#REF!</definedName>
    <definedName name="NET_APT_RENTS">#REF!</definedName>
    <definedName name="NET_INCOME">#REF!</definedName>
    <definedName name="NET_OPERATING">#REF!</definedName>
    <definedName name="NET_OTHR_RENTAL">#REF!</definedName>
    <definedName name="NETRNTAR">#REF!</definedName>
    <definedName name="PAYMNTS_PERYEAR">#REF!</definedName>
    <definedName name="PREPARER">#REF!</definedName>
    <definedName name="_xlnm.Print_Area" localSheetId="5">'Breakdown'!$A$1:$O$106</definedName>
    <definedName name="_xlnm.Print_Area" localSheetId="6">'Carryover'!$A$1:$K$87</definedName>
    <definedName name="_xlnm.Print_Area" localSheetId="4">'EligBasisLimits'!$A$1:$I$36</definedName>
    <definedName name="_xlnm.Print_Area" localSheetId="10">'NOI'!$A$1:$X$57</definedName>
    <definedName name="_xlnm.Print_Area" localSheetId="9">'OPER INCOME'!$A$1:$X$58</definedName>
    <definedName name="_xlnm.Print_Area" localSheetId="8">'Percentage_Limits'!$A$1:$M$67</definedName>
    <definedName name="_xlnm.Print_Area" localSheetId="3">'Rent Qual. Chart'!$A$1:$M$59</definedName>
    <definedName name="_xlnm.Print_Area" localSheetId="7">'Ties'!$A$1:$J$56</definedName>
    <definedName name="rangeBreakdown" localSheetId="5">'Breakdown'!$A$1:$N$105</definedName>
    <definedName name="rangeBreakdown">'Breakdown'!$A$1:$N$105</definedName>
    <definedName name="rangeCarryOver" localSheetId="6">'Carryover'!$A$1:$I$86</definedName>
    <definedName name="rangeCarryOver">'Carryover'!$A$1:$I$86</definedName>
    <definedName name="rangeEligBasisLimits">'EligBasisLimits'!$A$1:$L$39</definedName>
    <definedName name="rangeMFbreakdown">#REF!,#REF!</definedName>
    <definedName name="rangeNOI">'NOI'!$A$1:$X$57</definedName>
    <definedName name="rangeOperInc" localSheetId="9">'OPER INCOME'!$A$1:$X$58</definedName>
    <definedName name="rangeOperInc">'OPER INCOME'!$A$1:$X$58</definedName>
    <definedName name="rangePercentLimits" localSheetId="8">'Percentage_Limits'!$A$1:$N$65</definedName>
    <definedName name="rangePercentLimits">'Percentage_Limits'!$A$1:$N$65</definedName>
    <definedName name="rangeRQC">'Rent Qual. Chart'!$B$1:$L$59</definedName>
    <definedName name="rangeSigPage">'Signature Page'!$A$1:$L$56</definedName>
    <definedName name="rangeTies" localSheetId="7">'Ties'!$A$1:$J$56</definedName>
    <definedName name="rangeTies">#REF!</definedName>
    <definedName name="RE_TAX_PERC">#REF!</definedName>
    <definedName name="RE_TAXAB">#REF!</definedName>
    <definedName name="RENT_UP">#REF!</definedName>
    <definedName name="RETURN_ONEQ_AMT">#REF!</definedName>
    <definedName name="RETURN_ONEQUITY">#REF!</definedName>
    <definedName name="REVIEWBY">#REF!</definedName>
    <definedName name="RR_PERC">#REF!</definedName>
    <definedName name="S_U" localSheetId="5">#REF!</definedName>
    <definedName name="S_U" localSheetId="6">#REF!</definedName>
    <definedName name="S_U" localSheetId="1">#REF!</definedName>
    <definedName name="S_U" localSheetId="10">#REF!</definedName>
    <definedName name="S_U" localSheetId="9">#REF!</definedName>
    <definedName name="S_U" localSheetId="8">#REF!</definedName>
    <definedName name="S_U" localSheetId="2">#REF!</definedName>
    <definedName name="S_U" localSheetId="7">#REF!</definedName>
    <definedName name="S_U">#REF!</definedName>
    <definedName name="SandU">#REF!</definedName>
    <definedName name="SCHEDULE_10_B___EST._DEVELOPMENT_COSTS_AND_CAPITAL_REQUIREMENTS">#REF!</definedName>
    <definedName name="SOLV1" localSheetId="5">#REF!</definedName>
    <definedName name="SOLV1" localSheetId="6">#REF!</definedName>
    <definedName name="SOLV1" localSheetId="10">#REF!</definedName>
    <definedName name="SOLV1" localSheetId="9">#REF!</definedName>
    <definedName name="SOLV1" localSheetId="8">#REF!</definedName>
    <definedName name="SOLV1" localSheetId="2">#REF!</definedName>
    <definedName name="SOLV1" localSheetId="7">#REF!</definedName>
    <definedName name="SOLV1">#REF!</definedName>
    <definedName name="SOLV2" localSheetId="5">#REF!</definedName>
    <definedName name="SOLV2" localSheetId="6">#REF!</definedName>
    <definedName name="SOLV2" localSheetId="10">#REF!</definedName>
    <definedName name="SOLV2" localSheetId="9">#REF!</definedName>
    <definedName name="SOLV2" localSheetId="8">#REF!</definedName>
    <definedName name="SOLV2" localSheetId="2">#REF!</definedName>
    <definedName name="SOLV2" localSheetId="7">#REF!</definedName>
    <definedName name="SOLV2">#REF!</definedName>
    <definedName name="solver_adj" localSheetId="0" hidden="1">'MACROS'!$J$145</definedName>
    <definedName name="solver_opt" localSheetId="0" hidden="1">'MACROS'!$G$384</definedName>
    <definedName name="solver_typ" localSheetId="0" hidden="1">2</definedName>
    <definedName name="solver_val" localSheetId="0" hidden="1">0</definedName>
    <definedName name="SPONSOR">#REF!</definedName>
    <definedName name="SPONSOR_EQUITY">#REF!</definedName>
    <definedName name="SQFT">#REF!</definedName>
    <definedName name="SQFT_ACR">#REF!</definedName>
    <definedName name="TOT_ADM">#REF!</definedName>
    <definedName name="TOT_EMPL">#REF!</definedName>
    <definedName name="TOT_EXP">#REF!</definedName>
    <definedName name="TOT_EXPENSES">#REF!</definedName>
    <definedName name="TOT_FUNDYES">#REF!</definedName>
    <definedName name="TOT_M_R">#REF!</definedName>
    <definedName name="TOT_MCTR">#REF!</definedName>
    <definedName name="TOT_RENT">#REF!</definedName>
    <definedName name="TOT_REVENUES">#REF!</definedName>
    <definedName name="TOT_UTIL">#REF!</definedName>
    <definedName name="TOT_WAGE">#REF!</definedName>
    <definedName name="TOTAL_DEBT_SERV">#REF!</definedName>
    <definedName name="TOTAL_RENT_INC">#REF!</definedName>
    <definedName name="TOTPRJ">#REF!</definedName>
    <definedName name="VACANCY">#REF!</definedName>
    <definedName name="VACANCY_PERC">#REF!</definedName>
    <definedName name="WKS_MORTGAGE">#REF!</definedName>
  </definedNames>
  <calcPr fullCalcOnLoad="1"/>
</workbook>
</file>

<file path=xl/sharedStrings.xml><?xml version="1.0" encoding="utf-8"?>
<sst xmlns="http://schemas.openxmlformats.org/spreadsheetml/2006/main" count="655" uniqueCount="418">
  <si>
    <t xml:space="preserve"> </t>
  </si>
  <si>
    <t>Unit Size</t>
  </si>
  <si>
    <t>MAINTENANCE CONTRACTS</t>
  </si>
  <si>
    <t>Tenant</t>
  </si>
  <si>
    <t>HMFA 1st Mortgage, NOTE I</t>
  </si>
  <si>
    <t>TAX CREDIT RENT QUALIFICATION CHART</t>
  </si>
  <si>
    <r>
      <t xml:space="preserve">The purpose of this chart is to show that the </t>
    </r>
    <r>
      <rPr>
        <b/>
        <sz val="10"/>
        <color indexed="8"/>
        <rFont val="Times New Roman"/>
        <family val="1"/>
      </rPr>
      <t>rent charged for each tax credit eligible unit</t>
    </r>
    <r>
      <rPr>
        <sz val="10"/>
        <color indexed="8"/>
        <rFont val="Times New Roman"/>
        <family val="1"/>
      </rPr>
      <t xml:space="preserve"> is at or below the set-aside selected. See N.J.A.C. 5:80-33.12(c)(7)(i).</t>
    </r>
  </si>
  <si>
    <t>a</t>
  </si>
  <si>
    <t>b</t>
  </si>
  <si>
    <t>c</t>
  </si>
  <si>
    <t>d</t>
  </si>
  <si>
    <t>e</t>
  </si>
  <si>
    <t>f</t>
  </si>
  <si>
    <t>g</t>
  </si>
  <si>
    <t>h</t>
  </si>
  <si>
    <t>i</t>
  </si>
  <si>
    <t>j</t>
  </si>
  <si>
    <t>k</t>
  </si>
  <si>
    <t>= e + f</t>
  </si>
  <si>
    <t>= g x 12</t>
  </si>
  <si>
    <t>= i x 30%</t>
  </si>
  <si>
    <t>= h / j</t>
  </si>
  <si>
    <t>Studio, Eff, SRO or</t>
  </si>
  <si>
    <t>Unit</t>
  </si>
  <si>
    <t>County Income Limit (100%)</t>
  </si>
  <si>
    <t>30% of</t>
  </si>
  <si>
    <t>Affordability</t>
  </si>
  <si>
    <t>Square Footage</t>
  </si>
  <si>
    <t># of Bathrooms</t>
  </si>
  <si>
    <t>Utility Allowances</t>
  </si>
  <si>
    <t>Gross Rent</t>
  </si>
  <si>
    <t>Annual Gross Rent</t>
  </si>
  <si>
    <t>Adjusted for Family Size</t>
  </si>
  <si>
    <t>County Median Income</t>
  </si>
  <si>
    <t>Percentage</t>
  </si>
  <si>
    <t>Provide information for Superintendent's Unit(s) below:</t>
  </si>
  <si>
    <t>Column A:</t>
  </si>
  <si>
    <t>Show the number of units for each bedroom size.  If you need more lines, you may duplicate this chart.  Show all units in the project on this chart, including market rate units.</t>
  </si>
  <si>
    <t>Column B:</t>
  </si>
  <si>
    <t>1BR, 2BR, 3BR, etc.</t>
  </si>
  <si>
    <t>Column C:</t>
  </si>
  <si>
    <t>Unit Square Footage</t>
  </si>
  <si>
    <t>Column D:</t>
  </si>
  <si>
    <t>1 Bath, 1.5 Baths, 2 Baths, etc.</t>
  </si>
  <si>
    <t>Column E:</t>
  </si>
  <si>
    <t>Show the amount of rent charged for each unit.  This is the actual rent a non-subsidized tenant will pay.  If the unit will be a Section 8 Project Based Assistance unit, you may show Fair Market Rent (FMR).</t>
  </si>
  <si>
    <t>Only Project Based Section 8 may show FMRs.  Even if you anticipate renting to Section 8 Certificate holders, you must still reflect rents at or below 50% or 60% (depending on elected set-aside).</t>
  </si>
  <si>
    <t>Column F:</t>
  </si>
  <si>
    <t>Calculate the utility allowance for each tax credit unit using the chart provided.  Refer to IRS Final Regulation TD 8520 for requirements relating to the calculation of utility allowances.</t>
  </si>
  <si>
    <t>Column G:</t>
  </si>
  <si>
    <t>Add the utility allowance to the monthly rent to find the Gross Rent.</t>
  </si>
  <si>
    <t>Column H:</t>
  </si>
  <si>
    <t>Multiply the Gross Rent by 12 to get the Annualized Gross Rent.</t>
  </si>
  <si>
    <t>Column I:</t>
  </si>
  <si>
    <t>List the county median income limit for the appropriate size household.  Assume 1.5 persons per bedroom.  Refer to the chart titled "New Jersey Income Limits by County Adjusted by Family Size".</t>
  </si>
  <si>
    <t>Column J:</t>
  </si>
  <si>
    <t>Multiply the County Median  Income Limit by 30%.</t>
  </si>
  <si>
    <t>Column K:</t>
  </si>
  <si>
    <t xml:space="preserve">Divide the number in Column H by the number in Column J.  The Code does not allow for the rounding down of affordability percentages. </t>
  </si>
  <si>
    <t>In allocating the units in a project which shall be occupied by individuals of low and moderate income, the distribution must reflect low and moderate income units among the different sized units to reflect the same percentage</t>
  </si>
  <si>
    <t>distribution as the number of different sized units bears to the total number of units.  A greater percentage of the low and moderate income units may, however, be allocated to the larger units.  Additionally, low and moderate</t>
  </si>
  <si>
    <t>income units shall be distributed throughout the project such that the tenants of such units will have equal acess to and enjoyment of all common facilities of the project.  N.J.A.C. 5:80-8.3.</t>
  </si>
  <si>
    <t>EXPENSES</t>
  </si>
  <si>
    <t>NET OPERATING INCOME</t>
  </si>
  <si>
    <t>DEBT SERVICE</t>
  </si>
  <si>
    <t>X</t>
  </si>
  <si>
    <t>DATE</t>
  </si>
  <si>
    <t>INIT</t>
  </si>
  <si>
    <t>MODIFCATIONS</t>
  </si>
  <si>
    <t>LES</t>
  </si>
  <si>
    <t>UNPROTECTED STAGES &amp; PROJECT TYPE</t>
  </si>
  <si>
    <t>CHANGED COST OF LAND &amp; IMPROV PER DU &amp; SQFT TO INCLUDE BUILDING</t>
  </si>
  <si>
    <t>ACQUISTION (1B)</t>
  </si>
  <si>
    <t>7/9/93</t>
  </si>
  <si>
    <t>les</t>
  </si>
  <si>
    <t>Imported 10-G standalone changes into Form10.  Changed  Develop Fee % calc. (reversed divsion)</t>
  </si>
  <si>
    <t xml:space="preserve">Added Sponsor Equity - line 13a,b,c  </t>
  </si>
  <si>
    <t>Changed carryover of sources based on Y,N,G source flages on pages E &amp; F</t>
  </si>
  <si>
    <t xml:space="preserve">changed application speedbar command </t>
  </si>
  <si>
    <t xml:space="preserve">unprotected fields on top of 10-G </t>
  </si>
  <si>
    <t>* Changed 10-G Development Fee Reference (looking in column H rather than J)</t>
  </si>
  <si>
    <t xml:space="preserve">Change Print Scaling to 81% - Widen Columns H &amp; E </t>
  </si>
  <si>
    <t>Per DD - On Page 10D modified No of Bed &amp; No of Units columns to be inputted</t>
  </si>
  <si>
    <t xml:space="preserve">    Fire Suppression System</t>
  </si>
  <si>
    <t xml:space="preserve">            Total Number of Units</t>
  </si>
  <si>
    <t xml:space="preserve">           Rehabilitation expenses per unit</t>
  </si>
  <si>
    <t>rather than carried over from Page A. Need to split out unit income types</t>
  </si>
  <si>
    <t xml:space="preserve">Page 10E - changed net commercial rentals = commerical inc + garage  (-) comm vacancys </t>
  </si>
  <si>
    <t xml:space="preserve"> was adding the three fields before.</t>
  </si>
  <si>
    <t>Page 10C - Changed Computer Charges to be Dwelling Units * 44.4 (was 40.4)</t>
  </si>
  <si>
    <t>03/28/95</t>
  </si>
  <si>
    <t>removed startup macro \0 which would put up the Form10 application Bar from I:</t>
  </si>
  <si>
    <t>since this is being used on r2d2 &amp; njhmfa</t>
  </si>
  <si>
    <t>per unit</t>
  </si>
  <si>
    <t>Cost</t>
  </si>
  <si>
    <t>Costs</t>
  </si>
  <si>
    <t>Bedrooms</t>
  </si>
  <si>
    <t>Total</t>
  </si>
  <si>
    <t>Replacement Reserves</t>
  </si>
  <si>
    <t>Net Rent</t>
  </si>
  <si>
    <t>Project:</t>
  </si>
  <si>
    <t>Municipality:</t>
  </si>
  <si>
    <t>County:</t>
  </si>
  <si>
    <t>Additional Items Added to Eligible Basis Limits:</t>
  </si>
  <si>
    <t>Special Needs Cycle</t>
  </si>
  <si>
    <t>(Y or N)</t>
  </si>
  <si>
    <t>Volume Cap Tax Credits</t>
  </si>
  <si>
    <t>Total Units (including Super)</t>
  </si>
  <si>
    <t># of Units</t>
  </si>
  <si>
    <t>Per Unit</t>
  </si>
  <si>
    <t>x</t>
  </si>
  <si>
    <t>(include all units)</t>
  </si>
  <si>
    <t>Elig Basis Limit</t>
  </si>
  <si>
    <t>Per Unit Limit</t>
  </si>
  <si>
    <t>EFFICIENCIES</t>
  </si>
  <si>
    <t>1-BR</t>
  </si>
  <si>
    <t>2-BR</t>
  </si>
  <si>
    <t>3-BR</t>
  </si>
  <si>
    <t>4-BR</t>
  </si>
  <si>
    <t>5-BR</t>
  </si>
  <si>
    <t>TOTAL ELIGIBLE BASIS LIMIT</t>
  </si>
  <si>
    <t xml:space="preserve">    Green Features</t>
  </si>
  <si>
    <t>Green Features</t>
  </si>
  <si>
    <t>Limits apply to total eligible basis for rehabilitation or new construction tax credits BEFORE any applicable 130% adjustment for project location within a DDA or QCT.</t>
  </si>
  <si>
    <t>Reviewer:</t>
  </si>
  <si>
    <t>Stage:</t>
  </si>
  <si>
    <t>QCT</t>
  </si>
  <si>
    <t xml:space="preserve">  (Y or N)</t>
  </si>
  <si>
    <t>Project Name:</t>
  </si>
  <si>
    <t>DDA</t>
  </si>
  <si>
    <t>{Windowsoff}{Paneloff}{Home}</t>
  </si>
  <si>
    <t>Special Needs</t>
  </si>
  <si>
    <t>Scattered Site Single/Duplex</t>
  </si>
  <si>
    <t>Development</t>
  </si>
  <si>
    <t xml:space="preserve">Non-Depreciable </t>
  </si>
  <si>
    <t>Non-Eligible</t>
  </si>
  <si>
    <t>Eligible Basis for</t>
  </si>
  <si>
    <t>Eligible Basis</t>
  </si>
  <si>
    <t>Rehab / NC</t>
  </si>
  <si>
    <t>for Acquisition</t>
  </si>
  <si>
    <t>ACQUISITION</t>
  </si>
  <si>
    <t xml:space="preserve">    Building</t>
  </si>
  <si>
    <t xml:space="preserve">    Relocation</t>
  </si>
  <si>
    <t xml:space="preserve">    Other:   </t>
  </si>
  <si>
    <t>CONSTRUCTION</t>
  </si>
  <si>
    <t xml:space="preserve">    Demolition</t>
  </si>
  <si>
    <t xml:space="preserve">    Off-Site Improvements</t>
  </si>
  <si>
    <t xml:space="preserve">    Residential Structures</t>
  </si>
  <si>
    <t xml:space="preserve">    Environmental Clearances</t>
  </si>
  <si>
    <t xml:space="preserve">    Surety &amp; Bonding</t>
  </si>
  <si>
    <t xml:space="preserve">    Building Permits</t>
  </si>
  <si>
    <t>CONTRACTOR FEE</t>
  </si>
  <si>
    <t xml:space="preserve">    Contractor Overhead &amp; Profit</t>
  </si>
  <si>
    <t xml:space="preserve">    General Requirements</t>
  </si>
  <si>
    <t>CONTINGENCY</t>
  </si>
  <si>
    <t xml:space="preserve">    Hard Contingency </t>
  </si>
  <si>
    <t xml:space="preserve">    Soft Contingency</t>
  </si>
  <si>
    <t>PROFESSIONAL SERVICES</t>
  </si>
  <si>
    <t xml:space="preserve">    Appraiser &amp; Market Study</t>
  </si>
  <si>
    <t xml:space="preserve">    Architect</t>
  </si>
  <si>
    <t xml:space="preserve">    Attorney</t>
  </si>
  <si>
    <t xml:space="preserve">    Cost Certification / Audit</t>
  </si>
  <si>
    <t xml:space="preserve">    Environmental Consultant</t>
  </si>
  <si>
    <t xml:space="preserve">    Historical Consultant</t>
  </si>
  <si>
    <t xml:space="preserve">    Professional Planner</t>
  </si>
  <si>
    <t xml:space="preserve">    Surveyor</t>
  </si>
  <si>
    <t>CARRYING &amp; FINANCING</t>
  </si>
  <si>
    <t xml:space="preserve">    Interest</t>
  </si>
  <si>
    <t xml:space="preserve">    R.E. Taxes</t>
  </si>
  <si>
    <t xml:space="preserve">    Insurance</t>
  </si>
  <si>
    <t xml:space="preserve">    Title Insurance &amp; Recording</t>
  </si>
  <si>
    <t xml:space="preserve">    Utility Connection Fees</t>
  </si>
  <si>
    <t xml:space="preserve">    Other Impact Fees</t>
  </si>
  <si>
    <t xml:space="preserve">    Tax Credit Fees</t>
  </si>
  <si>
    <t>SUB-TOTAL</t>
  </si>
  <si>
    <t>LAND</t>
  </si>
  <si>
    <t>ORGANIZATIONAL COSTS</t>
  </si>
  <si>
    <t>SYNDICATION EXPENSES</t>
  </si>
  <si>
    <t>MARKETING EXP &amp; HAS FEE</t>
  </si>
  <si>
    <t>ESCROWS:</t>
  </si>
  <si>
    <t>Working Capital</t>
  </si>
  <si>
    <t>Operating Deficit Escrow</t>
  </si>
  <si>
    <t>Debt &amp; Insurance</t>
  </si>
  <si>
    <t>Tax</t>
  </si>
  <si>
    <t>TOTAL</t>
  </si>
  <si>
    <t>Eligible Basis Limit</t>
  </si>
  <si>
    <t>Lesser of Total or Limit</t>
  </si>
  <si>
    <t xml:space="preserve">QCT / DDA Adjustment  </t>
  </si>
  <si>
    <t>FUNDING SOURCE</t>
  </si>
  <si>
    <t>INTEREST</t>
  </si>
  <si>
    <t xml:space="preserve">    AMORTIZATION</t>
  </si>
  <si>
    <t>AMOUNT</t>
  </si>
  <si>
    <t>RATE</t>
  </si>
  <si>
    <t>=</t>
  </si>
  <si>
    <t>Basis as Adjusted</t>
  </si>
  <si>
    <t>Applicable Fraction</t>
  </si>
  <si>
    <t>Qualified Basis</t>
  </si>
  <si>
    <t>Tax Credit Percentage</t>
  </si>
  <si>
    <t>Tax Credits based</t>
  </si>
  <si>
    <t>on Qualified Basis</t>
  </si>
  <si>
    <t>SYNDICATOR</t>
  </si>
  <si>
    <t>LP or Non-Voting Member %</t>
  </si>
  <si>
    <t>PRICING</t>
  </si>
  <si>
    <t>Construction Cost / Unit</t>
  </si>
  <si>
    <t>Reasonably Expected</t>
  </si>
  <si>
    <t>Incurred through</t>
  </si>
  <si>
    <t>Basis</t>
  </si>
  <si>
    <t>CARRYOVER PERCENTAGE</t>
  </si>
  <si>
    <t>DEVELOPER PERCENTAGE INCURRED</t>
  </si>
  <si>
    <t># of Bedrooms</t>
  </si>
  <si>
    <t>Studio, SRO, etc.</t>
  </si>
  <si>
    <t xml:space="preserve">x  .75 = </t>
  </si>
  <si>
    <t>1BR</t>
  </si>
  <si>
    <t xml:space="preserve">x  1 = </t>
  </si>
  <si>
    <t>2BR</t>
  </si>
  <si>
    <t xml:space="preserve">x  2 = </t>
  </si>
  <si>
    <t>3BR</t>
  </si>
  <si>
    <t xml:space="preserve">x  3 = </t>
  </si>
  <si>
    <t>4BR</t>
  </si>
  <si>
    <t xml:space="preserve">x  4 = </t>
  </si>
  <si>
    <t>5BR</t>
  </si>
  <si>
    <t xml:space="preserve">x  5 = </t>
  </si>
  <si>
    <t># of  Bedrooms in Project:</t>
  </si>
  <si>
    <t xml:space="preserve">               # of Bedrooms in Project:</t>
  </si>
  <si>
    <t xml:space="preserve">Total Development Cost       </t>
  </si>
  <si>
    <t xml:space="preserve"> Total Development Cost</t>
  </si>
  <si>
    <t>Per Bedroom</t>
  </si>
  <si>
    <t xml:space="preserve">         # of Bedrooms</t>
  </si>
  <si>
    <t>Contractor Profit/Overhead Limits</t>
  </si>
  <si>
    <t xml:space="preserve">   Construction Contract Amount</t>
  </si>
  <si>
    <t>Bracket %</t>
  </si>
  <si>
    <t>Maximum Fee for</t>
  </si>
  <si>
    <t>Example Calculation of Maximum Contractor Profit/OH</t>
  </si>
  <si>
    <t>Bracket Minimum</t>
  </si>
  <si>
    <t>Bracket Maximum</t>
  </si>
  <si>
    <t>Lower Brackets</t>
  </si>
  <si>
    <t>to</t>
  </si>
  <si>
    <t>$0</t>
  </si>
  <si>
    <t xml:space="preserve">Construction Contract </t>
  </si>
  <si>
    <t>of amount over $   500,000  +</t>
  </si>
  <si>
    <t>of amount over $ 1,000,000 +</t>
  </si>
  <si>
    <t>- Bracket Minimum</t>
  </si>
  <si>
    <t>of amount over $ 5,000,000 +</t>
  </si>
  <si>
    <t>of amount over $10,000,000 +</t>
  </si>
  <si>
    <t>Difference</t>
  </si>
  <si>
    <t>of amount over $15,000,000 +</t>
  </si>
  <si>
    <t>and over</t>
  </si>
  <si>
    <t>of amount over $20,000,000 +</t>
  </si>
  <si>
    <t>x Bracket % for Contract Amount</t>
  </si>
  <si>
    <t>Difference x Bracket %</t>
  </si>
  <si>
    <t>+Maximum Fee for Lower Brackets</t>
  </si>
  <si>
    <t>Amounts</t>
  </si>
  <si>
    <t>included in</t>
  </si>
  <si>
    <t>Maximum Profit &amp; OH</t>
  </si>
  <si>
    <t>Construction Contract</t>
  </si>
  <si>
    <t>Demolition</t>
  </si>
  <si>
    <t>Calculation of Maximum Contractor Profit &amp; Overhead</t>
  </si>
  <si>
    <t>Off-Site Improvements</t>
  </si>
  <si>
    <t>Residential Structures</t>
  </si>
  <si>
    <t>Environmental Clearances</t>
  </si>
  <si>
    <t>Surety &amp; Bonding</t>
  </si>
  <si>
    <t>Building Permits</t>
  </si>
  <si>
    <t xml:space="preserve">Other:   </t>
  </si>
  <si>
    <t>General Requirements</t>
  </si>
  <si>
    <t>+ Maximum Fee for Lower Brackets</t>
  </si>
  <si>
    <t>Construction Contract Amount</t>
  </si>
  <si>
    <t>Developer Fee Limits</t>
  </si>
  <si>
    <t>Projects with 25 Units or Less</t>
  </si>
  <si>
    <t>Scattered Site Single Family or Duplex Projects</t>
  </si>
  <si>
    <t>General Rule*</t>
  </si>
  <si>
    <t>*Building Acquisition Costs Excluded if Related Party Transaction</t>
  </si>
  <si>
    <t>Construction Cost + Contractor Fee</t>
  </si>
  <si>
    <t>FEDERAL LOW INCOME HOUSING TAX CREDITS</t>
  </si>
  <si>
    <t>OPERATING INCOME</t>
  </si>
  <si>
    <t>PER UNIT</t>
  </si>
  <si>
    <t>ANNUAL</t>
  </si>
  <si>
    <t>YEAR</t>
  </si>
  <si>
    <t>or  %</t>
  </si>
  <si>
    <t>TRENDING</t>
  </si>
  <si>
    <t>INCOME</t>
  </si>
  <si>
    <t>TAX CREDIT UNITS</t>
  </si>
  <si>
    <t>GROSS RENT</t>
  </si>
  <si>
    <t>net rent</t>
  </si>
  <si>
    <t>LAUNDRY</t>
  </si>
  <si>
    <t>PARKING</t>
  </si>
  <si>
    <t>OTHER</t>
  </si>
  <si>
    <t>SUBTOTAL</t>
  </si>
  <si>
    <t>VACANCY</t>
  </si>
  <si>
    <t>PHYSICAL</t>
  </si>
  <si>
    <t>COLLECTION</t>
  </si>
  <si>
    <t>NET</t>
  </si>
  <si>
    <t>SUBSIDIES</t>
  </si>
  <si>
    <t>SECTION 8</t>
  </si>
  <si>
    <t>SECTION 9</t>
  </si>
  <si>
    <t>NON TAX CREDIT UNITS</t>
  </si>
  <si>
    <t>COMMERCIAL INCOME</t>
  </si>
  <si>
    <t>OTHER:</t>
  </si>
  <si>
    <t>EFFECTIVE INCOME</t>
  </si>
  <si>
    <t>Tenant Population</t>
  </si>
  <si>
    <t>Elevator (Y or N)</t>
  </si>
  <si>
    <t>Rehab or New</t>
  </si>
  <si>
    <t>ADMINISTRATION</t>
  </si>
  <si>
    <t>SALARIES</t>
  </si>
  <si>
    <t>M&amp;R</t>
  </si>
  <si>
    <t>INSURANCE</t>
  </si>
  <si>
    <t>UTILITIES</t>
  </si>
  <si>
    <t>MANAGEMENT FEE</t>
  </si>
  <si>
    <t>REAL ESTATE TAXES</t>
  </si>
  <si>
    <t>RESERVES</t>
  </si>
  <si>
    <t>SOCIAL SERVICES</t>
  </si>
  <si>
    <t>TOTAL OPERATING EXPENSES</t>
  </si>
  <si>
    <t>FIRST HARD DEBT SERVICE</t>
  </si>
  <si>
    <t>FIRST HARD DEBT SERVICING FEE</t>
  </si>
  <si>
    <t>bp</t>
  </si>
  <si>
    <t>SECOND HARD DEBT SERVICE</t>
  </si>
  <si>
    <t>CASH FLOW AFTER HARD DEBT</t>
  </si>
  <si>
    <t>RATIO ANALYSIS</t>
  </si>
  <si>
    <t>FIRST HARD DEBT COVERAGE RATIO</t>
  </si>
  <si>
    <t>EXPENSE : EFFECTIVE INCOME</t>
  </si>
  <si>
    <t>OPERATING DEFICIT RESERVE</t>
  </si>
  <si>
    <t>INTEREST INCOME</t>
  </si>
  <si>
    <t>UTILIZATION FOR CASH FLOW SHORTFALL</t>
  </si>
  <si>
    <t>BALANCE</t>
  </si>
  <si>
    <t>&lt;PERMANENT PHASE NEEDS ANALYSIS&gt;</t>
  </si>
  <si>
    <t>Total Maximum LIHTC</t>
  </si>
  <si>
    <t>INVESTOR PROCEEDS NEEDED FROM LOW INC HSG TAX CREDITS</t>
  </si>
  <si>
    <t>FEDERAL LOW INCOME HOUSING TAX CREDITS NEEDED</t>
  </si>
  <si>
    <t>Community Service Facility</t>
  </si>
  <si>
    <t>Garage Parking</t>
  </si>
  <si>
    <t xml:space="preserve">    Community Service Facility</t>
  </si>
  <si>
    <t xml:space="preserve">    Garage Parking</t>
  </si>
  <si>
    <t>Print Date</t>
  </si>
  <si>
    <t>Print Date:</t>
  </si>
  <si>
    <t>15-YEAR OPERATING PROFORMA
REQUIRED SIGN-OFFS</t>
  </si>
  <si>
    <t>We acknowledge the attached pro forma substantially matches the assumptions used in our underwriting of the mortgage (equity investment).</t>
  </si>
  <si>
    <t>1st Mortgagee</t>
  </si>
  <si>
    <t>__________________________________________</t>
  </si>
  <si>
    <t>OR</t>
  </si>
  <si>
    <t>Syndicator/Investor</t>
  </si>
  <si>
    <t>(if no lender)</t>
  </si>
  <si>
    <t>CURRENT INDICATIONS</t>
  </si>
  <si>
    <t>Net Income (Year 1)</t>
  </si>
  <si>
    <t>Net Expense (Year 1)</t>
  </si>
  <si>
    <t>Annual Tax Credit Amount</t>
  </si>
  <si>
    <t>First Mortgage DSCR</t>
  </si>
  <si>
    <t>Fire Suppression System</t>
  </si>
  <si>
    <t xml:space="preserve">    Other:</t>
  </si>
  <si>
    <t>Developer Fee</t>
  </si>
  <si>
    <t>Subtotal</t>
  </si>
  <si>
    <t xml:space="preserve">    Neg. Arb, Cost of Issuance</t>
  </si>
  <si>
    <t>Acquisition</t>
  </si>
  <si>
    <t>Garage Parking for Tax Credit Residents</t>
  </si>
  <si>
    <r>
      <t xml:space="preserve">Substantial v. Minimum Rehabilitation  </t>
    </r>
    <r>
      <rPr>
        <b/>
        <sz val="17"/>
        <rFont val="Times New Roman"/>
        <family val="1"/>
      </rPr>
      <t>(NOTE: Minimum Rehab. is defined as less than $25,000/unit)</t>
    </r>
  </si>
  <si>
    <t>BREAKDOWN OF COSTS AND BASIS</t>
  </si>
  <si>
    <t>REQUIRED SIGN-OFFS</t>
  </si>
  <si>
    <t>The undersigned acknowledges review of the attached Breakdown of Costs and Basis.</t>
  </si>
  <si>
    <t>Application/Re-Application, or 42(m) Determination</t>
  </si>
  <si>
    <t xml:space="preserve">Carryover </t>
  </si>
  <si>
    <t>Accountant</t>
  </si>
  <si>
    <t>Total Eligible Basis</t>
  </si>
  <si>
    <t xml:space="preserve">Total Development Cost: </t>
  </si>
  <si>
    <t>Development Cost / Unit**</t>
  </si>
  <si>
    <t>DEVELOPER FEE - CONSTRUCTION/REHAB</t>
  </si>
  <si>
    <t>DEVELOPER FEE - EXISTING BUILDING</t>
  </si>
  <si>
    <t>Mandatory Deferred Fee - Constr/Rehab</t>
  </si>
  <si>
    <t>Tax Credit Amount:</t>
  </si>
  <si>
    <t>Family / Supp Hsg</t>
  </si>
  <si>
    <t>Family / Supp Hsg Tie-Breaker</t>
  </si>
  <si>
    <t>Tie-Breaker</t>
  </si>
  <si>
    <t>Please indicate "Y" in appropriate box</t>
  </si>
  <si>
    <t>Projects in the Supportive Housing Cycle</t>
  </si>
  <si>
    <t xml:space="preserve">Total # of Residential Floors </t>
  </si>
  <si>
    <t>4 residential floors or less</t>
  </si>
  <si>
    <t>5 or 6 residential floors</t>
  </si>
  <si>
    <t>Eligible Basis Limits (per unit)</t>
  </si>
  <si>
    <t>7 residential floors and above</t>
  </si>
  <si>
    <t>**see QAP for per unit cost caps</t>
  </si>
  <si>
    <t>DEVELOPER FEE - Constr/Rehab</t>
  </si>
  <si>
    <t>DEVELOPER FEE - Building</t>
  </si>
  <si>
    <t>Tiebreaker #1:</t>
  </si>
  <si>
    <t>Community Service Exclusion</t>
  </si>
  <si>
    <t>HERA basis boost</t>
  </si>
  <si>
    <t xml:space="preserve">Mandatory Deferred Fee - Existing Building </t>
  </si>
  <si>
    <t>AVG AFFORDABILITY</t>
  </si>
  <si>
    <t>+</t>
  </si>
  <si>
    <t xml:space="preserve">    Site Work </t>
  </si>
  <si>
    <t xml:space="preserve">               2024 ELIGIBLE BASIS LIMITS WORKSHEET                  </t>
  </si>
  <si>
    <t>BREAKDOWN OF COSTS &amp; BASIS -- 2024</t>
  </si>
  <si>
    <t xml:space="preserve">    Site Engineer</t>
  </si>
  <si>
    <t xml:space="preserve">    Geotechnical Consultant</t>
  </si>
  <si>
    <t xml:space="preserve">    Green Consultant</t>
  </si>
  <si>
    <t xml:space="preserve">    Other _____________________</t>
  </si>
  <si>
    <t xml:space="preserve">    Bank Points &amp; Fees</t>
  </si>
  <si>
    <t xml:space="preserve">    Furniture, Fixtures &amp; Equiptment</t>
  </si>
  <si>
    <t>Other: ______________</t>
  </si>
  <si>
    <t>CARRYOVER -- 2024</t>
  </si>
  <si>
    <t xml:space="preserve">    Other: </t>
  </si>
  <si>
    <t>CALENDAR YEAR -- 2024</t>
  </si>
  <si>
    <t>2024 CONTRACTOR FEE LIMITS</t>
  </si>
  <si>
    <t>SOFT DEBT SERVICE (If Applicable)</t>
  </si>
  <si>
    <t>2024 TIEBREAKER WORKSHEET</t>
  </si>
  <si>
    <t>Age-Friendly Senior</t>
  </si>
  <si>
    <t>Tiebreaker #2:</t>
  </si>
  <si>
    <t>Tiebreaker #3:  Lowest Total Development Cost Per Bedroom</t>
  </si>
  <si>
    <t>Projects Located Outside of a TUM</t>
  </si>
  <si>
    <t xml:space="preserve">Municipality </t>
  </si>
  <si>
    <t>County</t>
  </si>
  <si>
    <t>Most Recent 9% Award Year</t>
  </si>
  <si>
    <t>Projects Located Within a TUM</t>
  </si>
  <si>
    <t xml:space="preserve">MRI Ranking: </t>
  </si>
  <si>
    <t>Within a TUM = Lowest MRI ranking.</t>
  </si>
  <si>
    <t>Outside of TUM =  Municipality never hosted a project that received a 9% award or has gone the longest time hosting.</t>
  </si>
  <si>
    <t xml:space="preserve"> TUM (Y/N):</t>
  </si>
  <si>
    <t>Family / Supported Housing Cycle = Least amount of Tax Credits Per TC Bedroom</t>
  </si>
  <si>
    <t>Senior Cycle = Least amount of Tax Credits Per TC Unit</t>
  </si>
  <si>
    <r>
      <t xml:space="preserve">*Note: </t>
    </r>
    <r>
      <rPr>
        <b/>
        <i/>
        <u val="single"/>
        <sz val="20"/>
        <color indexed="10"/>
        <rFont val="Times New Roman"/>
        <family val="1"/>
      </rPr>
      <t>DO NOT include Super's unit</t>
    </r>
  </si>
  <si>
    <r>
      <t xml:space="preserve">*Note: Only income qualified units are eligible; </t>
    </r>
    <r>
      <rPr>
        <b/>
        <i/>
        <u val="single"/>
        <sz val="20"/>
        <color indexed="10"/>
        <rFont val="Times New Roman"/>
        <family val="1"/>
      </rPr>
      <t>DO NOT include Super's unit</t>
    </r>
  </si>
  <si>
    <t xml:space="preserve">Age-Friendly Senior Tie-Breaker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</si>
</sst>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0"/>
    <numFmt numFmtId="167" formatCode="mmmm\ d\,\ yyyy"/>
    <numFmt numFmtId="168" formatCode="#,##0.00000_);\(#,##0.00000\)"/>
    <numFmt numFmtId="169" formatCode="#,##0.000_);\(#,##0.000\)"/>
    <numFmt numFmtId="170" formatCode="&quot;Yes&quot;;&quot;Yes&quot;;&quot;No&quot;"/>
    <numFmt numFmtId="171" formatCode="&quot;True&quot;;&quot;True&quot;;&quot;False&quot;"/>
    <numFmt numFmtId="172" formatCode="&quot;On&quot;;&quot;On&quot;;&quot;Off&quot;"/>
    <numFmt numFmtId="173" formatCode="&quot;$&quot;#.00"/>
    <numFmt numFmtId="174" formatCode="%#.00"/>
    <numFmt numFmtId="175" formatCode="#.00"/>
    <numFmt numFmtId="176" formatCode="&quot;$&quot;#"/>
    <numFmt numFmtId="177" formatCode="&quot;$&quot;#,##0\ ;\(&quot;$&quot;#,##0\)"/>
    <numFmt numFmtId="178" formatCode="&quot;$&quot;#,##0\ ;[Red]\(&quot;$&quot;#,##0\)"/>
    <numFmt numFmtId="179" formatCode="&quot;$&quot;#,##0.00\ ;\(&quot;$&quot;#,##0.00\)"/>
    <numFmt numFmtId="180" formatCode="&quot;$&quot;#,##0.00\ ;[Red]\(&quot;$&quot;#,##0.00\)"/>
    <numFmt numFmtId="181" formatCode="#\ ??"/>
    <numFmt numFmtId="182" formatCode="m/d/yy"/>
    <numFmt numFmtId="183" formatCode="m/d/yy\ h:mm"/>
    <numFmt numFmtId="184" formatCode="m/d"/>
    <numFmt numFmtId="185" formatCode="#,##0.0_);\(#,##0.0\)"/>
    <numFmt numFmtId="186" formatCode="#,##0.0000_);\(#,##0.0000\)"/>
    <numFmt numFmtId="187" formatCode="0.00_);\(0.00\)"/>
    <numFmt numFmtId="188" formatCode="0.0000_);\(0.0000\)"/>
    <numFmt numFmtId="189" formatCode="0.0000"/>
    <numFmt numFmtId="190" formatCode="0.0000;[Red]0.0000"/>
    <numFmt numFmtId="191" formatCode="0;[Red]0"/>
    <numFmt numFmtId="192" formatCode="&quot;$&quot;#,##0"/>
    <numFmt numFmtId="193" formatCode="0.000%"/>
    <numFmt numFmtId="194" formatCode="General_)"/>
    <numFmt numFmtId="195" formatCode="0.0%"/>
    <numFmt numFmtId="196" formatCode="0_);\(0\)"/>
    <numFmt numFmtId="197" formatCode="#,##0.0000"/>
    <numFmt numFmtId="198" formatCode="0.0000%"/>
    <numFmt numFmtId="199" formatCode="&quot;$&quot;#,##0.0000"/>
    <numFmt numFmtId="200" formatCode="dd\-mmm\-yy"/>
    <numFmt numFmtId="201" formatCode="&quot;$&quot;#,##0.00"/>
    <numFmt numFmtId="202" formatCode="#,##0;[Red]#,##0"/>
    <numFmt numFmtId="203" formatCode="mm/dd/yy"/>
    <numFmt numFmtId="204" formatCode="&quot;$&quot;#,##0.0\ ;\(&quot;$&quot;#,##0.0\)"/>
    <numFmt numFmtId="205" formatCode="&quot;$&quot;#,##0;[Red]&quot;$&quot;#,##0"/>
    <numFmt numFmtId="206" formatCode="0.000000"/>
    <numFmt numFmtId="207" formatCode="&quot;$&quot;#,##0.00;[Red]&quot;$&quot;#,##0.00"/>
    <numFmt numFmtId="208" formatCode="&quot;$&quot;#,##0.0_);\(&quot;$&quot;#,##0.0\)"/>
    <numFmt numFmtId="209" formatCode="[$-409]dddd\,\ mmmm\ dd\,\ yyyy"/>
    <numFmt numFmtId="210" formatCode="[$-409]h:mm:ss\ AM/PM"/>
    <numFmt numFmtId="211" formatCode="&quot;$&quot;#,##0.0"/>
    <numFmt numFmtId="212" formatCode="0.0"/>
    <numFmt numFmtId="213" formatCode="&quot;$&quot;#,##0.000"/>
    <numFmt numFmtId="214" formatCode="[$€-2]\ #,##0.00_);[Red]\([$€-2]\ #,##0.00\)"/>
  </numFmts>
  <fonts count="93">
    <font>
      <sz val="12"/>
      <name val="Arial"/>
      <family val="0"/>
    </font>
    <font>
      <sz val="18"/>
      <name val="Arial"/>
      <family val="0"/>
    </font>
    <font>
      <sz val="8"/>
      <name val="Arial"/>
      <family val="0"/>
    </font>
    <font>
      <i/>
      <sz val="12"/>
      <name val="Arial"/>
      <family val="0"/>
    </font>
    <font>
      <b/>
      <sz val="18"/>
      <name val="Arial"/>
      <family val="2"/>
    </font>
    <font>
      <b/>
      <sz val="12"/>
      <name val="Arial"/>
      <family val="2"/>
    </font>
    <font>
      <sz val="12"/>
      <name val="Times New Roman"/>
      <family val="1"/>
    </font>
    <font>
      <sz val="10"/>
      <name val="Arial"/>
      <family val="2"/>
    </font>
    <font>
      <b/>
      <sz val="12"/>
      <name val="Times New Roman"/>
      <family val="1"/>
    </font>
    <font>
      <b/>
      <sz val="20"/>
      <name val="Times New Roman"/>
      <family val="1"/>
    </font>
    <font>
      <u val="single"/>
      <sz val="7.8"/>
      <color indexed="12"/>
      <name val="Arial"/>
      <family val="2"/>
    </font>
    <font>
      <u val="single"/>
      <sz val="7.8"/>
      <color indexed="36"/>
      <name val="Arial"/>
      <family val="2"/>
    </font>
    <font>
      <b/>
      <sz val="14"/>
      <name val="Times New Roman"/>
      <family val="1"/>
    </font>
    <font>
      <b/>
      <sz val="16"/>
      <name val="Times New Roman"/>
      <family val="1"/>
    </font>
    <font>
      <sz val="14"/>
      <name val="Times New Roman"/>
      <family val="1"/>
    </font>
    <font>
      <sz val="14"/>
      <name val="Arial"/>
      <family val="2"/>
    </font>
    <font>
      <sz val="10"/>
      <name val="Times New Roman"/>
      <family val="1"/>
    </font>
    <font>
      <b/>
      <sz val="10"/>
      <name val="Times New Roman"/>
      <family val="1"/>
    </font>
    <font>
      <i/>
      <sz val="12"/>
      <name val="Times New Roman"/>
      <family val="1"/>
    </font>
    <font>
      <b/>
      <sz val="18"/>
      <name val="Times New Roman"/>
      <family val="1"/>
    </font>
    <font>
      <sz val="16"/>
      <name val="Times New Roman"/>
      <family val="1"/>
    </font>
    <font>
      <b/>
      <u val="single"/>
      <sz val="14"/>
      <name val="Times New Roman"/>
      <family val="1"/>
    </font>
    <font>
      <b/>
      <sz val="10"/>
      <name val="Arial"/>
      <family val="2"/>
    </font>
    <font>
      <b/>
      <i/>
      <sz val="14"/>
      <name val="Times New Roman"/>
      <family val="1"/>
    </font>
    <font>
      <u val="single"/>
      <sz val="10"/>
      <name val="Times New Roman"/>
      <family val="1"/>
    </font>
    <font>
      <b/>
      <sz val="16"/>
      <name val="Arial"/>
      <family val="2"/>
    </font>
    <font>
      <sz val="20"/>
      <name val="Times New Roman"/>
      <family val="1"/>
    </font>
    <font>
      <b/>
      <sz val="26"/>
      <name val="Times New Roman"/>
      <family val="1"/>
    </font>
    <font>
      <b/>
      <i/>
      <sz val="36"/>
      <name val="Times New Roman"/>
      <family val="1"/>
    </font>
    <font>
      <sz val="20"/>
      <name val="Arial"/>
      <family val="2"/>
    </font>
    <font>
      <b/>
      <i/>
      <sz val="20"/>
      <name val="Times New Roman"/>
      <family val="1"/>
    </font>
    <font>
      <b/>
      <i/>
      <sz val="26"/>
      <name val="Times New Roman"/>
      <family val="1"/>
    </font>
    <font>
      <sz val="16"/>
      <name val="Arial"/>
      <family val="2"/>
    </font>
    <font>
      <b/>
      <i/>
      <sz val="32"/>
      <name val="Times New Roman"/>
      <family val="1"/>
    </font>
    <font>
      <b/>
      <u val="single"/>
      <sz val="18"/>
      <name val="Times New Roman"/>
      <family val="1"/>
    </font>
    <font>
      <b/>
      <u val="single"/>
      <sz val="16"/>
      <name val="Times New Roman"/>
      <family val="1"/>
    </font>
    <font>
      <b/>
      <i/>
      <sz val="16"/>
      <name val="Times New Roman"/>
      <family val="1"/>
    </font>
    <font>
      <b/>
      <sz val="8"/>
      <name val="Arial"/>
      <family val="2"/>
    </font>
    <font>
      <b/>
      <sz val="18"/>
      <color indexed="8"/>
      <name val="Times New Roman"/>
      <family val="1"/>
    </font>
    <font>
      <sz val="10"/>
      <name val="Courier"/>
      <family val="3"/>
    </font>
    <font>
      <sz val="10"/>
      <color indexed="8"/>
      <name val="Times New Roman"/>
      <family val="1"/>
    </font>
    <font>
      <b/>
      <sz val="10"/>
      <color indexed="8"/>
      <name val="Times New Roman"/>
      <family val="1"/>
    </font>
    <font>
      <b/>
      <sz val="17"/>
      <name val="Times New Roman"/>
      <family val="1"/>
    </font>
    <font>
      <b/>
      <i/>
      <u val="single"/>
      <sz val="18"/>
      <name val="Times New Roman"/>
      <family val="1"/>
    </font>
    <font>
      <i/>
      <sz val="20"/>
      <name val="Arial"/>
      <family val="2"/>
    </font>
    <font>
      <b/>
      <u val="single"/>
      <sz val="12"/>
      <name val="Times New Roman"/>
      <family val="1"/>
    </font>
    <font>
      <b/>
      <sz val="11"/>
      <color indexed="8"/>
      <name val="Times New Roman"/>
      <family val="1"/>
    </font>
    <font>
      <b/>
      <i/>
      <u val="single"/>
      <sz val="20"/>
      <color indexed="10"/>
      <name val="Times New Roman"/>
      <family val="1"/>
    </font>
    <font>
      <b/>
      <i/>
      <sz val="18"/>
      <name val="Times New Roman"/>
      <family val="1"/>
    </font>
    <font>
      <b/>
      <i/>
      <u val="single"/>
      <sz val="26"/>
      <name val="Times New Roman"/>
      <family val="1"/>
    </font>
    <font>
      <b/>
      <u val="single"/>
      <sz val="2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Times New Roman"/>
      <family val="1"/>
    </font>
    <font>
      <sz val="10"/>
      <color indexed="55"/>
      <name val="Arial"/>
      <family val="2"/>
    </font>
    <font>
      <i/>
      <sz val="12"/>
      <color indexed="55"/>
      <name val="Times New Roman"/>
      <family val="1"/>
    </font>
    <font>
      <sz val="10"/>
      <color indexed="22"/>
      <name val="Arial"/>
      <family val="2"/>
    </font>
    <font>
      <i/>
      <sz val="12"/>
      <color indexed="22"/>
      <name val="Times New Roman"/>
      <family val="1"/>
    </font>
    <font>
      <sz val="12"/>
      <color indexed="9"/>
      <name val="Arial"/>
      <family val="2"/>
    </font>
    <font>
      <b/>
      <i/>
      <sz val="2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theme="0"/>
      <name val="Times New Roman"/>
      <family val="1"/>
    </font>
    <font>
      <sz val="10"/>
      <color theme="0" tint="-0.3499799966812134"/>
      <name val="Arial"/>
      <family val="2"/>
    </font>
    <font>
      <i/>
      <sz val="12"/>
      <color theme="0" tint="-0.3499799966812134"/>
      <name val="Times New Roman"/>
      <family val="1"/>
    </font>
    <font>
      <sz val="10"/>
      <color theme="0" tint="-0.1499900072813034"/>
      <name val="Arial"/>
      <family val="2"/>
    </font>
    <font>
      <i/>
      <sz val="12"/>
      <color theme="0" tint="-0.1499900072813034"/>
      <name val="Times New Roman"/>
      <family val="1"/>
    </font>
    <font>
      <sz val="12"/>
      <color theme="0"/>
      <name val="Arial"/>
      <family val="2"/>
    </font>
    <font>
      <b/>
      <i/>
      <sz val="2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Trellis">
        <fgColor indexed="13"/>
        <bgColor indexed="9"/>
      </patternFill>
    </fill>
    <fill>
      <patternFill patternType="lightDown">
        <fgColor indexed="9"/>
        <bgColor indexed="13"/>
      </patternFill>
    </fill>
    <fill>
      <patternFill patternType="solid">
        <fgColor indexed="58"/>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style="thick">
        <color indexed="8"/>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color indexed="63"/>
      </bottom>
    </border>
    <border>
      <left style="thin">
        <color indexed="8"/>
      </left>
      <right style="thin">
        <color indexed="8"/>
      </right>
      <top>
        <color indexed="63"/>
      </top>
      <bottom style="thick">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style="thin">
        <color indexed="8"/>
      </bottom>
    </border>
    <border>
      <left>
        <color indexed="63"/>
      </left>
      <right style="thick"/>
      <top>
        <color indexed="63"/>
      </top>
      <bottom style="double"/>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style="thick">
        <color indexed="8"/>
      </right>
      <top>
        <color indexed="63"/>
      </top>
      <bottom style="thick">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ck">
        <color indexed="8"/>
      </bottom>
    </border>
    <border>
      <left>
        <color indexed="63"/>
      </left>
      <right>
        <color indexed="63"/>
      </right>
      <top>
        <color indexed="63"/>
      </top>
      <bottom style="medium"/>
    </border>
    <border>
      <left style="thick">
        <color indexed="8"/>
      </left>
      <right>
        <color indexed="63"/>
      </right>
      <top>
        <color indexed="63"/>
      </top>
      <bottom style="thin">
        <color indexed="8"/>
      </bottom>
    </border>
    <border>
      <left style="thick">
        <color indexed="8"/>
      </left>
      <right style="thin">
        <color indexed="8"/>
      </right>
      <top>
        <color indexed="63"/>
      </top>
      <bottom style="thin">
        <color indexed="8"/>
      </bottom>
    </border>
    <border>
      <left style="thick">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color indexed="8"/>
      </top>
      <bottom style="thin"/>
    </border>
    <border>
      <left style="thin"/>
      <right>
        <color indexed="63"/>
      </right>
      <top style="thick"/>
      <bottom>
        <color indexed="63"/>
      </bottom>
    </border>
    <border>
      <left style="thin"/>
      <right>
        <color indexed="63"/>
      </right>
      <top>
        <color indexed="63"/>
      </top>
      <bottom>
        <color indexed="63"/>
      </bottom>
    </border>
    <border>
      <left style="thick"/>
      <right>
        <color indexed="63"/>
      </right>
      <top style="thin"/>
      <bottom>
        <color indexed="63"/>
      </bottom>
    </border>
    <border>
      <left style="thin"/>
      <right>
        <color indexed="63"/>
      </right>
      <top style="thin"/>
      <bottom>
        <color indexed="63"/>
      </bottom>
    </border>
    <border>
      <left style="thin"/>
      <right style="thick"/>
      <top style="thin"/>
      <bottom>
        <color indexed="63"/>
      </bottom>
    </border>
    <border>
      <left style="thin"/>
      <right style="thick"/>
      <top>
        <color indexed="63"/>
      </top>
      <bottom style="thick"/>
    </border>
    <border>
      <left style="medium"/>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color indexed="63"/>
      </bottom>
    </border>
    <border>
      <left style="thin"/>
      <right>
        <color indexed="63"/>
      </right>
      <top>
        <color indexed="63"/>
      </top>
      <bottom style="thin"/>
    </border>
    <border>
      <left style="thick">
        <color indexed="8"/>
      </left>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color indexed="8"/>
      </left>
      <right style="thick">
        <color indexed="8"/>
      </right>
      <top>
        <color indexed="63"/>
      </top>
      <bottom style="thin">
        <color indexed="8"/>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thick">
        <color indexed="8"/>
      </right>
      <top>
        <color indexed="63"/>
      </top>
      <bottom style="thick"/>
    </border>
  </borders>
  <cellStyleXfs count="8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 fontId="0" fillId="0" borderId="0" applyFill="0" applyBorder="0" applyAlignment="0" applyProtection="0"/>
    <xf numFmtId="41" fontId="7" fillId="0" borderId="0" applyFont="0" applyFill="0" applyBorder="0" applyAlignment="0" applyProtection="0"/>
    <xf numFmtId="3" fontId="7" fillId="0" borderId="0" applyFont="0" applyFill="0" applyBorder="0" applyAlignment="0" applyProtection="0"/>
    <xf numFmtId="7" fontId="0" fillId="0" borderId="0" applyFill="0" applyBorder="0" applyAlignment="0" applyProtection="0"/>
    <xf numFmtId="42" fontId="7" fillId="0"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5" fontId="7" fillId="0" borderId="0" applyFont="0" applyFill="0" applyBorder="0" applyAlignment="0" applyProtection="0"/>
    <xf numFmtId="177" fontId="7" fillId="29" borderId="0" applyFont="0" applyFill="0" applyBorder="0" applyAlignment="0" applyProtection="0"/>
    <xf numFmtId="177" fontId="7" fillId="29" borderId="0" applyFont="0" applyFill="0" applyBorder="0" applyAlignment="0" applyProtection="0"/>
    <xf numFmtId="0" fontId="0" fillId="0" borderId="0" applyFill="0" applyBorder="0" applyAlignment="0" applyProtection="0"/>
    <xf numFmtId="0" fontId="77" fillId="0" borderId="0" applyNumberFormat="0" applyFill="0" applyBorder="0" applyAlignment="0" applyProtection="0"/>
    <xf numFmtId="2" fontId="0" fillId="0" borderId="0" applyFill="0" applyBorder="0" applyAlignment="0" applyProtection="0"/>
    <xf numFmtId="0" fontId="11" fillId="0" borderId="0" applyNumberFormat="0" applyFill="0" applyBorder="0" applyAlignment="0" applyProtection="0"/>
    <xf numFmtId="0" fontId="78" fillId="30"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9" fillId="0" borderId="3" applyNumberFormat="0" applyFill="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0" fillId="31" borderId="1" applyNumberFormat="0" applyAlignment="0" applyProtection="0"/>
    <xf numFmtId="0" fontId="81" fillId="0" borderId="4" applyNumberFormat="0" applyFill="0" applyAlignment="0" applyProtection="0"/>
    <xf numFmtId="0" fontId="82" fillId="32" borderId="0" applyNumberFormat="0" applyBorder="0" applyAlignment="0" applyProtection="0"/>
    <xf numFmtId="0" fontId="2" fillId="0" borderId="0">
      <alignment/>
      <protection/>
    </xf>
    <xf numFmtId="0" fontId="7" fillId="0" borderId="0">
      <alignment vertical="top"/>
      <protection/>
    </xf>
    <xf numFmtId="0" fontId="39" fillId="0" borderId="0">
      <alignment/>
      <protection/>
    </xf>
    <xf numFmtId="0" fontId="7" fillId="0" borderId="0">
      <alignment/>
      <protection/>
    </xf>
    <xf numFmtId="0" fontId="7" fillId="0" borderId="0">
      <alignment/>
      <protection/>
    </xf>
    <xf numFmtId="0" fontId="0" fillId="33" borderId="5" applyNumberFormat="0" applyFont="0" applyAlignment="0" applyProtection="0"/>
    <xf numFmtId="0" fontId="83" fillId="27" borderId="6" applyNumberFormat="0" applyAlignment="0" applyProtection="0"/>
    <xf numFmtId="10" fontId="0" fillId="0" borderId="0" applyFill="0" applyBorder="0" applyAlignment="0" applyProtection="0"/>
    <xf numFmtId="10" fontId="7" fillId="29" borderId="0" applyFont="0" applyFill="0" applyBorder="0" applyAlignment="0" applyProtection="0"/>
    <xf numFmtId="10" fontId="7" fillId="29" borderId="0" applyFont="0" applyFill="0" applyBorder="0" applyAlignment="0" applyProtection="0"/>
    <xf numFmtId="0" fontId="84" fillId="0" borderId="0" applyNumberFormat="0" applyFill="0" applyBorder="0" applyAlignment="0" applyProtection="0"/>
    <xf numFmtId="0" fontId="0" fillId="0" borderId="7" applyNumberFormat="0" applyFill="0" applyAlignment="0" applyProtection="0"/>
    <xf numFmtId="0" fontId="85" fillId="0" borderId="0" applyNumberFormat="0" applyFill="0" applyBorder="0" applyAlignment="0" applyProtection="0"/>
    <xf numFmtId="177" fontId="16" fillId="34" borderId="8">
      <alignment horizontal="right"/>
      <protection/>
    </xf>
    <xf numFmtId="0" fontId="0" fillId="35" borderId="8" applyNumberFormat="0" applyFont="0" applyAlignment="0" applyProtection="0"/>
    <xf numFmtId="177" fontId="16" fillId="36" borderId="8">
      <alignment horizontal="right"/>
      <protection locked="0"/>
    </xf>
    <xf numFmtId="177" fontId="16" fillId="36" borderId="8">
      <alignment horizontal="right"/>
      <protection locked="0"/>
    </xf>
  </cellStyleXfs>
  <cellXfs count="776">
    <xf numFmtId="3" fontId="0" fillId="0" borderId="0" xfId="0" applyNumberFormat="1" applyAlignment="1">
      <alignment/>
    </xf>
    <xf numFmtId="0" fontId="6" fillId="0" borderId="0" xfId="0" applyNumberFormat="1" applyFont="1" applyAlignment="1">
      <alignment/>
    </xf>
    <xf numFmtId="0" fontId="6" fillId="0" borderId="0" xfId="0" applyNumberFormat="1" applyFont="1" applyAlignment="1" applyProtection="1">
      <alignment/>
      <protection locked="0"/>
    </xf>
    <xf numFmtId="0" fontId="7" fillId="37" borderId="0" xfId="69" applyFill="1" applyAlignment="1">
      <alignment/>
      <protection/>
    </xf>
    <xf numFmtId="37" fontId="6" fillId="38" borderId="9" xfId="0" applyNumberFormat="1" applyFont="1" applyFill="1" applyBorder="1" applyAlignment="1" applyProtection="1">
      <alignment horizontal="center"/>
      <protection locked="0"/>
    </xf>
    <xf numFmtId="37" fontId="6" fillId="38" borderId="10" xfId="0" applyNumberFormat="1" applyFont="1" applyFill="1" applyBorder="1" applyAlignment="1" applyProtection="1">
      <alignment horizontal="center"/>
      <protection locked="0"/>
    </xf>
    <xf numFmtId="0" fontId="7" fillId="0" borderId="0" xfId="71" applyFill="1">
      <alignment/>
      <protection/>
    </xf>
    <xf numFmtId="0" fontId="7" fillId="29" borderId="0" xfId="71" applyFill="1">
      <alignment/>
      <protection/>
    </xf>
    <xf numFmtId="0" fontId="14" fillId="0" borderId="0" xfId="71" applyFont="1" applyFill="1">
      <alignment/>
      <protection/>
    </xf>
    <xf numFmtId="0" fontId="8" fillId="0" borderId="0" xfId="71" applyFont="1" applyFill="1" applyAlignment="1">
      <alignment horizontal="center"/>
      <protection/>
    </xf>
    <xf numFmtId="0" fontId="8" fillId="0" borderId="11" xfId="71" applyFont="1" applyFill="1" applyBorder="1">
      <alignment/>
      <protection/>
    </xf>
    <xf numFmtId="0" fontId="7" fillId="0" borderId="12" xfId="71" applyFill="1" applyBorder="1">
      <alignment/>
      <protection/>
    </xf>
    <xf numFmtId="0" fontId="7" fillId="0" borderId="13" xfId="71" applyFill="1" applyBorder="1">
      <alignment/>
      <protection/>
    </xf>
    <xf numFmtId="0" fontId="7" fillId="0" borderId="14" xfId="71" applyFill="1" applyBorder="1">
      <alignment/>
      <protection/>
    </xf>
    <xf numFmtId="0" fontId="7" fillId="0" borderId="0" xfId="71" applyFill="1" applyBorder="1">
      <alignment/>
      <protection/>
    </xf>
    <xf numFmtId="0" fontId="7" fillId="0" borderId="15" xfId="71" applyFill="1" applyBorder="1">
      <alignment/>
      <protection/>
    </xf>
    <xf numFmtId="0" fontId="8" fillId="0" borderId="0" xfId="71" applyFont="1" applyFill="1">
      <alignment/>
      <protection/>
    </xf>
    <xf numFmtId="0" fontId="8" fillId="0" borderId="14" xfId="71" applyFont="1" applyFill="1" applyBorder="1">
      <alignment/>
      <protection/>
    </xf>
    <xf numFmtId="192" fontId="8" fillId="0" borderId="15" xfId="71" applyNumberFormat="1" applyFont="1" applyFill="1" applyBorder="1">
      <alignment/>
      <protection/>
    </xf>
    <xf numFmtId="192" fontId="7" fillId="0" borderId="15" xfId="71" applyNumberFormat="1" applyFill="1" applyBorder="1">
      <alignment/>
      <protection/>
    </xf>
    <xf numFmtId="0" fontId="7" fillId="29" borderId="0" xfId="71" applyFill="1" applyBorder="1">
      <alignment/>
      <protection/>
    </xf>
    <xf numFmtId="0" fontId="8" fillId="0" borderId="16" xfId="71" applyFont="1" applyFill="1" applyBorder="1">
      <alignment/>
      <protection/>
    </xf>
    <xf numFmtId="0" fontId="16" fillId="0" borderId="17" xfId="71" applyFont="1" applyFill="1" applyBorder="1">
      <alignment/>
      <protection/>
    </xf>
    <xf numFmtId="0" fontId="8" fillId="0" borderId="18" xfId="71" applyFont="1" applyFill="1" applyBorder="1">
      <alignment/>
      <protection/>
    </xf>
    <xf numFmtId="0" fontId="8" fillId="0" borderId="19" xfId="71" applyFont="1" applyFill="1" applyBorder="1" applyAlignment="1">
      <alignment horizontal="center"/>
      <protection/>
    </xf>
    <xf numFmtId="0" fontId="6" fillId="0" borderId="20" xfId="71" applyFont="1" applyFill="1" applyBorder="1" applyAlignment="1">
      <alignment horizontal="center"/>
      <protection/>
    </xf>
    <xf numFmtId="1" fontId="8" fillId="39" borderId="8" xfId="83" applyNumberFormat="1" applyFont="1" applyFill="1" applyAlignment="1">
      <alignment horizontal="center"/>
      <protection locked="0"/>
    </xf>
    <xf numFmtId="0" fontId="17" fillId="0" borderId="18" xfId="71" applyFont="1" applyFill="1" applyBorder="1" applyAlignment="1">
      <alignment horizontal="left"/>
      <protection/>
    </xf>
    <xf numFmtId="1" fontId="13" fillId="0" borderId="21" xfId="71" applyNumberFormat="1" applyFont="1" applyFill="1" applyBorder="1" applyAlignment="1">
      <alignment horizontal="center"/>
      <protection/>
    </xf>
    <xf numFmtId="0" fontId="17" fillId="0" borderId="21" xfId="71" applyFont="1" applyFill="1" applyBorder="1">
      <alignment/>
      <protection/>
    </xf>
    <xf numFmtId="0" fontId="16" fillId="0" borderId="0" xfId="71" applyFont="1" applyFill="1" applyAlignment="1">
      <alignment horizontal="left"/>
      <protection/>
    </xf>
    <xf numFmtId="0" fontId="19" fillId="0" borderId="0" xfId="71" applyFont="1" applyFill="1">
      <alignment/>
      <protection/>
    </xf>
    <xf numFmtId="0" fontId="16" fillId="0" borderId="0" xfId="71" applyFont="1" applyFill="1" applyProtection="1">
      <alignment/>
      <protection locked="0"/>
    </xf>
    <xf numFmtId="177" fontId="19" fillId="0" borderId="0" xfId="71" applyNumberFormat="1" applyFont="1" applyFill="1">
      <alignment/>
      <protection/>
    </xf>
    <xf numFmtId="177" fontId="16" fillId="0" borderId="0" xfId="51" applyFont="1" applyFill="1" applyAlignment="1" applyProtection="1">
      <alignment/>
      <protection/>
    </xf>
    <xf numFmtId="177" fontId="16" fillId="0" borderId="0" xfId="51" applyFont="1" applyFill="1" applyAlignment="1" applyProtection="1">
      <alignment/>
      <protection locked="0"/>
    </xf>
    <xf numFmtId="177" fontId="12" fillId="0" borderId="0" xfId="51" applyFont="1" applyFill="1" applyAlignment="1" applyProtection="1">
      <alignment/>
      <protection locked="0"/>
    </xf>
    <xf numFmtId="177" fontId="20" fillId="0" borderId="22" xfId="51" applyFont="1" applyFill="1" applyBorder="1" applyAlignment="1" applyProtection="1">
      <alignment/>
      <protection locked="0"/>
    </xf>
    <xf numFmtId="0" fontId="12" fillId="0" borderId="0" xfId="71" applyFont="1" applyFill="1">
      <alignment/>
      <protection/>
    </xf>
    <xf numFmtId="200" fontId="13" fillId="39" borderId="8" xfId="83" applyNumberFormat="1" applyFont="1" applyFill="1" applyBorder="1" applyAlignment="1">
      <alignment horizontal="left"/>
      <protection locked="0"/>
    </xf>
    <xf numFmtId="0" fontId="16" fillId="29" borderId="0" xfId="71" applyFont="1" applyFill="1" applyProtection="1">
      <alignment/>
      <protection locked="0"/>
    </xf>
    <xf numFmtId="0" fontId="16" fillId="29" borderId="0" xfId="71" applyNumberFormat="1" applyFont="1" applyFill="1" applyProtection="1">
      <alignment/>
      <protection locked="0"/>
    </xf>
    <xf numFmtId="177" fontId="20" fillId="0" borderId="23" xfId="51" applyFont="1" applyFill="1" applyBorder="1" applyAlignment="1" applyProtection="1">
      <alignment/>
      <protection locked="0"/>
    </xf>
    <xf numFmtId="0" fontId="21" fillId="0" borderId="0" xfId="71" applyFont="1" applyFill="1">
      <alignment/>
      <protection/>
    </xf>
    <xf numFmtId="0" fontId="12" fillId="0" borderId="0" xfId="71" applyFont="1" applyFill="1" applyAlignment="1">
      <alignment horizontal="right"/>
      <protection/>
    </xf>
    <xf numFmtId="0" fontId="17" fillId="0" borderId="0" xfId="71" applyFont="1" applyFill="1" applyAlignment="1" applyProtection="1">
      <alignment horizontal="left"/>
      <protection locked="0"/>
    </xf>
    <xf numFmtId="177" fontId="12" fillId="0" borderId="0" xfId="71" applyNumberFormat="1" applyFont="1" applyFill="1" applyAlignment="1">
      <alignment horizontal="left"/>
      <protection/>
    </xf>
    <xf numFmtId="0" fontId="7" fillId="0" borderId="0" xfId="71" applyFill="1" applyBorder="1" applyAlignment="1">
      <alignment/>
      <protection/>
    </xf>
    <xf numFmtId="0" fontId="6" fillId="40" borderId="0" xfId="71" applyNumberFormat="1" applyFont="1" applyFill="1" applyProtection="1">
      <alignment/>
      <protection locked="0"/>
    </xf>
    <xf numFmtId="177" fontId="16" fillId="29" borderId="0" xfId="71" applyNumberFormat="1" applyFont="1" applyFill="1" applyProtection="1">
      <alignment/>
      <protection locked="0"/>
    </xf>
    <xf numFmtId="0" fontId="12" fillId="0" borderId="0" xfId="71" applyFont="1" applyFill="1">
      <alignment/>
      <protection/>
    </xf>
    <xf numFmtId="0" fontId="12" fillId="0" borderId="0" xfId="71" applyFont="1" applyFill="1" applyAlignment="1" applyProtection="1">
      <alignment horizontal="right"/>
      <protection locked="0"/>
    </xf>
    <xf numFmtId="0" fontId="6" fillId="41" borderId="0" xfId="71" applyNumberFormat="1" applyFont="1" applyFill="1" applyProtection="1">
      <alignment/>
      <protection locked="0"/>
    </xf>
    <xf numFmtId="177" fontId="16" fillId="34" borderId="0" xfId="71" applyNumberFormat="1" applyFont="1" applyFill="1" applyProtection="1">
      <alignment/>
      <protection locked="0"/>
    </xf>
    <xf numFmtId="0" fontId="16" fillId="34" borderId="0" xfId="71" applyFont="1" applyFill="1" applyProtection="1">
      <alignment/>
      <protection locked="0"/>
    </xf>
    <xf numFmtId="0" fontId="16" fillId="0" borderId="0" xfId="71" applyFont="1" applyFill="1">
      <alignment/>
      <protection/>
    </xf>
    <xf numFmtId="0" fontId="6" fillId="34" borderId="0" xfId="71" applyNumberFormat="1" applyFont="1" applyFill="1" applyProtection="1">
      <alignment/>
      <protection locked="0"/>
    </xf>
    <xf numFmtId="0" fontId="7" fillId="0" borderId="0" xfId="71" applyFill="1" applyAlignment="1">
      <alignment horizontal="right"/>
      <protection/>
    </xf>
    <xf numFmtId="0" fontId="22" fillId="0" borderId="0" xfId="71" applyFont="1" applyFill="1" applyAlignment="1">
      <alignment horizontal="center"/>
      <protection/>
    </xf>
    <xf numFmtId="0" fontId="17" fillId="0" borderId="0" xfId="71" applyFont="1" applyFill="1" applyAlignment="1" applyProtection="1">
      <alignment horizontal="center"/>
      <protection locked="0"/>
    </xf>
    <xf numFmtId="14" fontId="17" fillId="0" borderId="0" xfId="71" applyNumberFormat="1" applyFont="1" applyFill="1" applyAlignment="1">
      <alignment horizontal="center"/>
      <protection/>
    </xf>
    <xf numFmtId="177" fontId="23" fillId="0" borderId="0" xfId="51" applyFont="1" applyFill="1" applyAlignment="1" applyProtection="1">
      <alignment horizontal="center"/>
      <protection/>
    </xf>
    <xf numFmtId="0" fontId="6" fillId="29" borderId="0" xfId="71" applyNumberFormat="1" applyFont="1" applyFill="1" applyProtection="1">
      <alignment/>
      <protection locked="0"/>
    </xf>
    <xf numFmtId="0" fontId="17" fillId="0" borderId="0" xfId="71" applyFont="1" applyFill="1" applyAlignment="1">
      <alignment horizontal="center"/>
      <protection/>
    </xf>
    <xf numFmtId="0" fontId="16" fillId="40" borderId="0" xfId="71" applyNumberFormat="1" applyFont="1" applyFill="1" applyProtection="1">
      <alignment/>
      <protection locked="0"/>
    </xf>
    <xf numFmtId="192" fontId="8" fillId="39" borderId="8" xfId="83" applyNumberFormat="1" applyFont="1" applyFill="1">
      <alignment horizontal="right"/>
      <protection locked="0"/>
    </xf>
    <xf numFmtId="192" fontId="6" fillId="0" borderId="0" xfId="51" applyNumberFormat="1" applyFont="1" applyFill="1" applyAlignment="1" applyProtection="1">
      <alignment/>
      <protection/>
    </xf>
    <xf numFmtId="192" fontId="8" fillId="39" borderId="8" xfId="83" applyNumberFormat="1" applyFont="1" applyFill="1">
      <alignment horizontal="right"/>
      <protection locked="0"/>
    </xf>
    <xf numFmtId="192" fontId="16" fillId="0" borderId="0" xfId="51" applyNumberFormat="1" applyFont="1" applyFill="1" applyAlignment="1" applyProtection="1">
      <alignment/>
      <protection locked="0"/>
    </xf>
    <xf numFmtId="192" fontId="6" fillId="0" borderId="0" xfId="51" applyNumberFormat="1" applyFont="1" applyFill="1" applyAlignment="1" applyProtection="1">
      <alignment/>
      <protection locked="0"/>
    </xf>
    <xf numFmtId="0" fontId="12" fillId="39" borderId="8" xfId="83" applyNumberFormat="1" applyFont="1" applyFill="1" applyAlignment="1">
      <alignment horizontal="left"/>
      <protection locked="0"/>
    </xf>
    <xf numFmtId="192" fontId="8" fillId="0" borderId="8" xfId="81" applyNumberFormat="1" applyFont="1" applyFill="1">
      <alignment horizontal="right"/>
      <protection/>
    </xf>
    <xf numFmtId="0" fontId="24" fillId="0" borderId="0" xfId="71" applyFont="1" applyFill="1" applyProtection="1">
      <alignment/>
      <protection locked="0"/>
    </xf>
    <xf numFmtId="192" fontId="8" fillId="0" borderId="0" xfId="51" applyNumberFormat="1" applyFont="1" applyFill="1" applyAlignment="1" applyProtection="1">
      <alignment/>
      <protection/>
    </xf>
    <xf numFmtId="192" fontId="16" fillId="0" borderId="0" xfId="51" applyNumberFormat="1" applyFont="1" applyFill="1" applyAlignment="1" applyProtection="1">
      <alignment/>
      <protection/>
    </xf>
    <xf numFmtId="192" fontId="8" fillId="0" borderId="0" xfId="51" applyNumberFormat="1" applyFont="1" applyFill="1" applyAlignment="1" applyProtection="1">
      <alignment/>
      <protection/>
    </xf>
    <xf numFmtId="192" fontId="16" fillId="0" borderId="0" xfId="71" applyNumberFormat="1" applyFont="1" applyFill="1" applyProtection="1">
      <alignment/>
      <protection locked="0"/>
    </xf>
    <xf numFmtId="192" fontId="17" fillId="0" borderId="0" xfId="51" applyNumberFormat="1" applyFont="1" applyFill="1" applyAlignment="1" applyProtection="1">
      <alignment/>
      <protection/>
    </xf>
    <xf numFmtId="192" fontId="8" fillId="0" borderId="22" xfId="51" applyNumberFormat="1" applyFont="1" applyFill="1" applyBorder="1" applyAlignment="1" applyProtection="1">
      <alignment/>
      <protection locked="0"/>
    </xf>
    <xf numFmtId="0" fontId="16" fillId="29" borderId="0" xfId="71" applyNumberFormat="1" applyFont="1" applyFill="1">
      <alignment/>
      <protection/>
    </xf>
    <xf numFmtId="177" fontId="16" fillId="29" borderId="0" xfId="71" applyNumberFormat="1" applyFont="1" applyFill="1">
      <alignment/>
      <protection/>
    </xf>
    <xf numFmtId="177" fontId="16" fillId="34" borderId="0" xfId="71" applyNumberFormat="1" applyFont="1" applyFill="1">
      <alignment/>
      <protection/>
    </xf>
    <xf numFmtId="192" fontId="8" fillId="0" borderId="22" xfId="51" applyNumberFormat="1" applyFont="1" applyFill="1" applyBorder="1" applyAlignment="1" applyProtection="1">
      <alignment/>
      <protection locked="0"/>
    </xf>
    <xf numFmtId="0" fontId="16" fillId="34" borderId="0" xfId="71" applyNumberFormat="1" applyFont="1" applyFill="1" applyProtection="1">
      <alignment/>
      <protection locked="0"/>
    </xf>
    <xf numFmtId="192" fontId="22" fillId="0" borderId="0" xfId="71" applyNumberFormat="1" applyFont="1" applyFill="1">
      <alignment/>
      <protection/>
    </xf>
    <xf numFmtId="192" fontId="7" fillId="0" borderId="0" xfId="71" applyNumberFormat="1" applyFont="1" applyFill="1">
      <alignment/>
      <protection/>
    </xf>
    <xf numFmtId="192" fontId="5" fillId="0" borderId="0" xfId="71" applyNumberFormat="1" applyFont="1" applyFill="1">
      <alignment/>
      <protection/>
    </xf>
    <xf numFmtId="0" fontId="14" fillId="0" borderId="0" xfId="71" applyFont="1" applyFill="1" applyProtection="1">
      <alignment/>
      <protection locked="0"/>
    </xf>
    <xf numFmtId="177" fontId="12" fillId="0" borderId="0" xfId="83" applyFont="1" applyFill="1" applyBorder="1">
      <alignment horizontal="right"/>
      <protection locked="0"/>
    </xf>
    <xf numFmtId="10" fontId="8" fillId="0" borderId="0" xfId="76" applyFont="1" applyFill="1" applyAlignment="1">
      <alignment horizontal="center"/>
    </xf>
    <xf numFmtId="192" fontId="16" fillId="0" borderId="0" xfId="51" applyNumberFormat="1" applyFont="1" applyFill="1" applyBorder="1" applyAlignment="1" applyProtection="1">
      <alignment/>
      <protection locked="0"/>
    </xf>
    <xf numFmtId="0" fontId="16" fillId="0" borderId="0" xfId="71" applyFont="1" applyFill="1" applyBorder="1" applyProtection="1">
      <alignment/>
      <protection locked="0"/>
    </xf>
    <xf numFmtId="192" fontId="17" fillId="0" borderId="0" xfId="71" applyNumberFormat="1" applyFont="1" applyFill="1" applyProtection="1">
      <alignment/>
      <protection locked="0"/>
    </xf>
    <xf numFmtId="0" fontId="16" fillId="40" borderId="0" xfId="71" applyNumberFormat="1" applyFont="1" applyFill="1">
      <alignment/>
      <protection/>
    </xf>
    <xf numFmtId="192" fontId="12" fillId="0" borderId="19" xfId="51" applyNumberFormat="1" applyFont="1" applyFill="1" applyBorder="1" applyAlignment="1" applyProtection="1">
      <alignment horizontal="right"/>
      <protection/>
    </xf>
    <xf numFmtId="192" fontId="20" fillId="0" borderId="0" xfId="51" applyNumberFormat="1" applyFont="1" applyFill="1" applyAlignment="1" applyProtection="1">
      <alignment/>
      <protection/>
    </xf>
    <xf numFmtId="192" fontId="8" fillId="39" borderId="22" xfId="71" applyNumberFormat="1" applyFont="1" applyFill="1" applyBorder="1" applyProtection="1">
      <alignment/>
      <protection locked="0"/>
    </xf>
    <xf numFmtId="192" fontId="16" fillId="0" borderId="0" xfId="71" applyNumberFormat="1" applyFont="1" applyFill="1" applyBorder="1" applyProtection="1">
      <alignment/>
      <protection locked="0"/>
    </xf>
    <xf numFmtId="192" fontId="6" fillId="0" borderId="8" xfId="81" applyNumberFormat="1" applyFont="1" applyFill="1">
      <alignment horizontal="right"/>
      <protection/>
    </xf>
    <xf numFmtId="192" fontId="14" fillId="0" borderId="8" xfId="51" applyNumberFormat="1" applyFont="1" applyFill="1" applyBorder="1" applyAlignment="1" applyProtection="1">
      <alignment horizontal="center"/>
      <protection/>
    </xf>
    <xf numFmtId="192" fontId="16" fillId="0" borderId="0" xfId="51" applyNumberFormat="1" applyFont="1" applyFill="1" applyAlignment="1" applyProtection="1">
      <alignment/>
      <protection locked="0"/>
    </xf>
    <xf numFmtId="192" fontId="20" fillId="0" borderId="0" xfId="51" applyNumberFormat="1" applyFont="1" applyFill="1" applyAlignment="1" applyProtection="1">
      <alignment/>
      <protection locked="0"/>
    </xf>
    <xf numFmtId="192" fontId="13" fillId="0" borderId="24" xfId="51" applyNumberFormat="1" applyFont="1" applyFill="1" applyBorder="1" applyAlignment="1" applyProtection="1">
      <alignment horizontal="right"/>
      <protection/>
    </xf>
    <xf numFmtId="192" fontId="13" fillId="0" borderId="0" xfId="51" applyNumberFormat="1" applyFont="1" applyFill="1" applyAlignment="1" applyProtection="1">
      <alignment/>
      <protection/>
    </xf>
    <xf numFmtId="192" fontId="14" fillId="0" borderId="0" xfId="51" applyNumberFormat="1" applyFont="1" applyFill="1" applyAlignment="1" applyProtection="1">
      <alignment/>
      <protection/>
    </xf>
    <xf numFmtId="192" fontId="14" fillId="0" borderId="0" xfId="51" applyNumberFormat="1" applyFont="1" applyFill="1" applyBorder="1" applyAlignment="1" applyProtection="1">
      <alignment/>
      <protection/>
    </xf>
    <xf numFmtId="177" fontId="8" fillId="0" borderId="0" xfId="51" applyFont="1" applyFill="1" applyAlignment="1" applyProtection="1">
      <alignment/>
      <protection/>
    </xf>
    <xf numFmtId="177" fontId="12" fillId="0" borderId="0" xfId="51" applyFont="1" applyFill="1" applyAlignment="1" applyProtection="1">
      <alignment/>
      <protection/>
    </xf>
    <xf numFmtId="0" fontId="16" fillId="0" borderId="0" xfId="71" applyFont="1" applyFill="1" applyBorder="1">
      <alignment/>
      <protection/>
    </xf>
    <xf numFmtId="177" fontId="14" fillId="0" borderId="0" xfId="51" applyFont="1" applyFill="1" applyAlignment="1" applyProtection="1">
      <alignment/>
      <protection/>
    </xf>
    <xf numFmtId="177" fontId="13" fillId="0" borderId="8" xfId="51" applyFont="1" applyFill="1" applyBorder="1" applyAlignment="1" applyProtection="1">
      <alignment horizontal="right"/>
      <protection/>
    </xf>
    <xf numFmtId="177" fontId="6" fillId="0" borderId="0" xfId="51" applyFont="1" applyFill="1" applyAlignment="1" applyProtection="1">
      <alignment/>
      <protection/>
    </xf>
    <xf numFmtId="177" fontId="16" fillId="0" borderId="0" xfId="51" applyFont="1" applyFill="1" applyAlignment="1" applyProtection="1">
      <alignment/>
      <protection locked="0"/>
    </xf>
    <xf numFmtId="177" fontId="13" fillId="0" borderId="0" xfId="51" applyFont="1" applyFill="1" applyAlignment="1" applyProtection="1">
      <alignment/>
      <protection/>
    </xf>
    <xf numFmtId="0" fontId="16" fillId="0" borderId="25" xfId="71" applyFont="1" applyFill="1" applyBorder="1">
      <alignment/>
      <protection/>
    </xf>
    <xf numFmtId="177" fontId="16" fillId="0" borderId="17" xfId="51" applyFont="1" applyFill="1" applyBorder="1" applyAlignment="1" applyProtection="1">
      <alignment/>
      <protection/>
    </xf>
    <xf numFmtId="177" fontId="16" fillId="0" borderId="26" xfId="51" applyFont="1" applyFill="1" applyBorder="1" applyAlignment="1" applyProtection="1">
      <alignment/>
      <protection/>
    </xf>
    <xf numFmtId="177" fontId="17" fillId="0" borderId="0" xfId="51" applyFont="1" applyFill="1" applyAlignment="1" applyProtection="1">
      <alignment horizontal="center"/>
      <protection/>
    </xf>
    <xf numFmtId="177" fontId="13" fillId="0" borderId="8" xfId="51" applyFont="1" applyFill="1" applyBorder="1" applyAlignment="1" applyProtection="1">
      <alignment/>
      <protection/>
    </xf>
    <xf numFmtId="177" fontId="14" fillId="0" borderId="0" xfId="51" applyFont="1" applyFill="1" applyAlignment="1" applyProtection="1">
      <alignment/>
      <protection/>
    </xf>
    <xf numFmtId="0" fontId="16" fillId="0" borderId="27" xfId="71" applyFont="1" applyFill="1" applyBorder="1">
      <alignment/>
      <protection/>
    </xf>
    <xf numFmtId="0" fontId="9" fillId="0" borderId="0" xfId="71" applyFont="1" applyFill="1">
      <alignment/>
      <protection/>
    </xf>
    <xf numFmtId="0" fontId="6" fillId="0" borderId="0" xfId="71" applyFont="1" applyFill="1">
      <alignment/>
      <protection/>
    </xf>
    <xf numFmtId="177" fontId="6" fillId="0" borderId="0" xfId="51" applyFont="1" applyFill="1" applyBorder="1" applyAlignment="1" applyProtection="1">
      <alignment/>
      <protection/>
    </xf>
    <xf numFmtId="177" fontId="8" fillId="0" borderId="0" xfId="51" applyFont="1" applyFill="1" applyBorder="1" applyAlignment="1" applyProtection="1">
      <alignment horizontal="center"/>
      <protection/>
    </xf>
    <xf numFmtId="177" fontId="12" fillId="0" borderId="20" xfId="51" applyFont="1" applyFill="1" applyBorder="1" applyAlignment="1" applyProtection="1">
      <alignment horizontal="center"/>
      <protection/>
    </xf>
    <xf numFmtId="0" fontId="16" fillId="0" borderId="20" xfId="71" applyFont="1" applyFill="1" applyBorder="1">
      <alignment/>
      <protection/>
    </xf>
    <xf numFmtId="177" fontId="12" fillId="0" borderId="0" xfId="51" applyFont="1" applyFill="1" applyAlignment="1" applyProtection="1">
      <alignment horizontal="center"/>
      <protection/>
    </xf>
    <xf numFmtId="177" fontId="16" fillId="0" borderId="0" xfId="51" applyFont="1" applyFill="1" applyAlignment="1">
      <alignment/>
    </xf>
    <xf numFmtId="9" fontId="13" fillId="0" borderId="8" xfId="76" applyNumberFormat="1" applyFont="1" applyFill="1" applyBorder="1" applyAlignment="1" applyProtection="1">
      <alignment horizontal="right"/>
      <protection locked="0"/>
    </xf>
    <xf numFmtId="177" fontId="16" fillId="29" borderId="0" xfId="51" applyFont="1" applyAlignment="1" applyProtection="1">
      <alignment/>
      <protection locked="0"/>
    </xf>
    <xf numFmtId="177" fontId="12" fillId="0" borderId="14" xfId="51" applyFont="1" applyFill="1" applyBorder="1" applyAlignment="1" applyProtection="1">
      <alignment/>
      <protection/>
    </xf>
    <xf numFmtId="177" fontId="12" fillId="0" borderId="0" xfId="51" applyFont="1" applyFill="1" applyBorder="1" applyAlignment="1" applyProtection="1">
      <alignment horizontal="center"/>
      <protection/>
    </xf>
    <xf numFmtId="177" fontId="12" fillId="0" borderId="0" xfId="51" applyFont="1" applyFill="1" applyBorder="1" applyAlignment="1" applyProtection="1">
      <alignment/>
      <protection/>
    </xf>
    <xf numFmtId="0" fontId="15" fillId="0" borderId="0" xfId="71" applyFont="1" applyFill="1" applyBorder="1">
      <alignment/>
      <protection/>
    </xf>
    <xf numFmtId="177" fontId="12" fillId="0" borderId="15" xfId="51" applyFont="1" applyFill="1" applyBorder="1" applyAlignment="1" applyProtection="1">
      <alignment horizontal="center"/>
      <protection/>
    </xf>
    <xf numFmtId="177" fontId="14" fillId="0" borderId="0" xfId="51" applyFont="1" applyFill="1" applyBorder="1" applyAlignment="1" applyProtection="1">
      <alignment horizontal="right"/>
      <protection/>
    </xf>
    <xf numFmtId="10" fontId="12" fillId="39" borderId="8" xfId="76" applyFont="1" applyFill="1" applyBorder="1" applyAlignment="1" applyProtection="1">
      <alignment horizontal="center"/>
      <protection locked="0"/>
    </xf>
    <xf numFmtId="0" fontId="12" fillId="39" borderId="8" xfId="83" applyNumberFormat="1" applyFont="1" applyFill="1" applyBorder="1" applyAlignment="1">
      <alignment horizontal="center"/>
      <protection locked="0"/>
    </xf>
    <xf numFmtId="177" fontId="16" fillId="0" borderId="0" xfId="51" applyFont="1" applyFill="1" applyBorder="1" applyAlignment="1" applyProtection="1">
      <alignment/>
      <protection/>
    </xf>
    <xf numFmtId="177" fontId="13" fillId="39" borderId="28" xfId="83" applyFont="1" applyFill="1" applyBorder="1">
      <alignment horizontal="right"/>
      <protection locked="0"/>
    </xf>
    <xf numFmtId="177" fontId="13" fillId="0" borderId="0" xfId="51" applyFont="1" applyFill="1" applyBorder="1" applyAlignment="1" applyProtection="1">
      <alignment horizontal="right"/>
      <protection/>
    </xf>
    <xf numFmtId="10" fontId="13" fillId="39" borderId="8" xfId="76" applyFont="1" applyFill="1" applyBorder="1" applyAlignment="1" applyProtection="1">
      <alignment horizontal="right"/>
      <protection locked="0"/>
    </xf>
    <xf numFmtId="10" fontId="13" fillId="0" borderId="8" xfId="76" applyFont="1" applyFill="1" applyBorder="1" applyAlignment="1" applyProtection="1">
      <alignment horizontal="right"/>
      <protection/>
    </xf>
    <xf numFmtId="10" fontId="13" fillId="0" borderId="8" xfId="76" applyFont="1" applyFill="1" applyBorder="1" applyAlignment="1" applyProtection="1">
      <alignment horizontal="right"/>
      <protection locked="0"/>
    </xf>
    <xf numFmtId="177" fontId="6" fillId="0" borderId="0" xfId="51" applyFont="1" applyFill="1" applyAlignment="1" applyProtection="1">
      <alignment horizontal="center"/>
      <protection/>
    </xf>
    <xf numFmtId="0" fontId="25" fillId="0" borderId="15" xfId="71" applyFont="1" applyFill="1" applyBorder="1">
      <alignment/>
      <protection/>
    </xf>
    <xf numFmtId="177" fontId="12" fillId="0" borderId="14" xfId="51" applyFont="1" applyFill="1" applyBorder="1" applyAlignment="1" applyProtection="1">
      <alignment/>
      <protection/>
    </xf>
    <xf numFmtId="177" fontId="13" fillId="0" borderId="29" xfId="71" applyNumberFormat="1" applyFont="1" applyFill="1" applyBorder="1">
      <alignment/>
      <protection/>
    </xf>
    <xf numFmtId="177" fontId="8" fillId="0" borderId="0" xfId="51" applyFont="1" applyFill="1" applyAlignment="1" applyProtection="1">
      <alignment horizontal="center"/>
      <protection/>
    </xf>
    <xf numFmtId="177" fontId="16" fillId="0" borderId="15" xfId="51" applyFont="1" applyFill="1" applyBorder="1" applyAlignment="1" applyProtection="1">
      <alignment/>
      <protection locked="0"/>
    </xf>
    <xf numFmtId="177" fontId="16" fillId="0" borderId="15" xfId="51" applyFont="1" applyFill="1" applyBorder="1" applyAlignment="1" applyProtection="1">
      <alignment/>
      <protection/>
    </xf>
    <xf numFmtId="10" fontId="13" fillId="39" borderId="22" xfId="76" applyFont="1" applyFill="1" applyBorder="1" applyAlignment="1" applyProtection="1">
      <alignment horizontal="left"/>
      <protection locked="0"/>
    </xf>
    <xf numFmtId="0" fontId="25" fillId="29" borderId="0" xfId="71" applyFont="1" applyFill="1">
      <alignment/>
      <protection/>
    </xf>
    <xf numFmtId="177" fontId="13" fillId="0" borderId="0" xfId="51" applyFont="1" applyFill="1" applyBorder="1" applyAlignment="1" applyProtection="1">
      <alignment/>
      <protection locked="0"/>
    </xf>
    <xf numFmtId="177" fontId="16" fillId="0" borderId="0" xfId="51" applyFont="1" applyFill="1" applyBorder="1" applyAlignment="1" applyProtection="1">
      <alignment/>
      <protection locked="0"/>
    </xf>
    <xf numFmtId="177" fontId="19" fillId="0" borderId="0" xfId="51" applyFont="1" applyFill="1" applyAlignment="1" applyProtection="1">
      <alignment/>
      <protection/>
    </xf>
    <xf numFmtId="177" fontId="26" fillId="0" borderId="19" xfId="51" applyFont="1" applyFill="1" applyBorder="1" applyAlignment="1" applyProtection="1">
      <alignment horizontal="right"/>
      <protection/>
    </xf>
    <xf numFmtId="199" fontId="13" fillId="39" borderId="22" xfId="83" applyNumberFormat="1" applyFont="1" applyFill="1" applyBorder="1" applyAlignment="1">
      <alignment horizontal="left"/>
      <protection locked="0"/>
    </xf>
    <xf numFmtId="0" fontId="25" fillId="0" borderId="0" xfId="71" applyFont="1" applyFill="1" applyBorder="1">
      <alignment/>
      <protection/>
    </xf>
    <xf numFmtId="177" fontId="16" fillId="0" borderId="0" xfId="51" applyFont="1" applyFill="1" applyAlignment="1" applyProtection="1">
      <alignment horizontal="center"/>
      <protection locked="0"/>
    </xf>
    <xf numFmtId="192" fontId="9" fillId="0" borderId="29" xfId="48" applyNumberFormat="1" applyFont="1" applyFill="1" applyBorder="1" applyAlignment="1">
      <alignment/>
    </xf>
    <xf numFmtId="177" fontId="13" fillId="0" borderId="11" xfId="51" applyFont="1" applyFill="1" applyBorder="1" applyAlignment="1" applyProtection="1">
      <alignment/>
      <protection/>
    </xf>
    <xf numFmtId="177" fontId="16" fillId="0" borderId="12" xfId="51" applyFont="1" applyFill="1" applyBorder="1" applyAlignment="1" applyProtection="1">
      <alignment/>
      <protection/>
    </xf>
    <xf numFmtId="192" fontId="12" fillId="0" borderId="13" xfId="48" applyNumberFormat="1" applyFont="1" applyFill="1" applyBorder="1" applyAlignment="1" applyProtection="1">
      <alignment horizontal="center"/>
      <protection/>
    </xf>
    <xf numFmtId="0" fontId="16" fillId="29" borderId="0" xfId="71" applyFont="1" applyFill="1" applyBorder="1" applyProtection="1">
      <alignment/>
      <protection locked="0"/>
    </xf>
    <xf numFmtId="3" fontId="25" fillId="29" borderId="15" xfId="48" applyNumberFormat="1" applyFont="1" applyBorder="1" applyAlignment="1">
      <alignment/>
    </xf>
    <xf numFmtId="177" fontId="13" fillId="0" borderId="14" xfId="51" applyFont="1" applyFill="1" applyBorder="1" applyAlignment="1" applyProtection="1">
      <alignment/>
      <protection/>
    </xf>
    <xf numFmtId="192" fontId="13" fillId="29" borderId="15" xfId="48" applyNumberFormat="1" applyFont="1" applyBorder="1" applyAlignment="1">
      <alignment/>
    </xf>
    <xf numFmtId="177" fontId="13" fillId="0" borderId="16" xfId="51" applyFont="1" applyFill="1" applyBorder="1" applyAlignment="1" applyProtection="1">
      <alignment/>
      <protection/>
    </xf>
    <xf numFmtId="177" fontId="16" fillId="0" borderId="30" xfId="51" applyFont="1" applyFill="1" applyBorder="1" applyAlignment="1" applyProtection="1">
      <alignment/>
      <protection/>
    </xf>
    <xf numFmtId="192" fontId="12" fillId="0" borderId="31" xfId="51" applyNumberFormat="1" applyFont="1" applyFill="1" applyBorder="1" applyAlignment="1" applyProtection="1">
      <alignment horizontal="center"/>
      <protection/>
    </xf>
    <xf numFmtId="0" fontId="16" fillId="29" borderId="16" xfId="71" applyFont="1" applyFill="1" applyBorder="1" applyProtection="1">
      <alignment/>
      <protection locked="0"/>
    </xf>
    <xf numFmtId="0" fontId="16" fillId="29" borderId="30" xfId="71" applyFont="1" applyFill="1" applyBorder="1" applyProtection="1">
      <alignment/>
      <protection locked="0"/>
    </xf>
    <xf numFmtId="177" fontId="16" fillId="29" borderId="30" xfId="51" applyFont="1" applyBorder="1" applyAlignment="1" applyProtection="1">
      <alignment/>
      <protection locked="0"/>
    </xf>
    <xf numFmtId="177" fontId="16" fillId="29" borderId="31" xfId="51" applyFont="1" applyBorder="1" applyAlignment="1" applyProtection="1">
      <alignment/>
      <protection locked="0"/>
    </xf>
    <xf numFmtId="177" fontId="16" fillId="34" borderId="0" xfId="51" applyFont="1" applyFill="1" applyAlignment="1" applyProtection="1">
      <alignment/>
      <protection locked="0"/>
    </xf>
    <xf numFmtId="177" fontId="16" fillId="29" borderId="0" xfId="51" applyFont="1" applyAlignment="1" applyProtection="1">
      <alignment/>
      <protection/>
    </xf>
    <xf numFmtId="177" fontId="16" fillId="29" borderId="0" xfId="51" applyFont="1" applyAlignment="1" applyProtection="1">
      <alignment/>
      <protection locked="0"/>
    </xf>
    <xf numFmtId="177" fontId="16" fillId="29" borderId="0" xfId="51" applyFont="1" applyAlignment="1">
      <alignment/>
    </xf>
    <xf numFmtId="0" fontId="7" fillId="42" borderId="0" xfId="72" applyFill="1">
      <alignment/>
      <protection/>
    </xf>
    <xf numFmtId="0" fontId="19" fillId="42" borderId="0" xfId="72" applyFont="1" applyFill="1">
      <alignment/>
      <protection/>
    </xf>
    <xf numFmtId="0" fontId="16" fillId="42" borderId="0" xfId="72" applyFont="1" applyFill="1" applyProtection="1">
      <alignment/>
      <protection locked="0"/>
    </xf>
    <xf numFmtId="177" fontId="19" fillId="42" borderId="0" xfId="72" applyNumberFormat="1" applyFont="1" applyFill="1">
      <alignment/>
      <protection/>
    </xf>
    <xf numFmtId="177" fontId="16" fillId="42" borderId="0" xfId="52" applyFont="1" applyFill="1" applyAlignment="1" applyProtection="1">
      <alignment/>
      <protection/>
    </xf>
    <xf numFmtId="0" fontId="7" fillId="29" borderId="0" xfId="72" applyFill="1">
      <alignment/>
      <protection/>
    </xf>
    <xf numFmtId="0" fontId="16" fillId="29" borderId="0" xfId="72" applyFont="1" applyFill="1" applyProtection="1">
      <alignment/>
      <protection locked="0"/>
    </xf>
    <xf numFmtId="177" fontId="16" fillId="42" borderId="0" xfId="52" applyFont="1" applyFill="1" applyAlignment="1" applyProtection="1">
      <alignment/>
      <protection locked="0"/>
    </xf>
    <xf numFmtId="177" fontId="12" fillId="42" borderId="0" xfId="72" applyNumberFormat="1" applyFont="1" applyFill="1" applyAlignment="1">
      <alignment horizontal="left"/>
      <protection/>
    </xf>
    <xf numFmtId="0" fontId="8" fillId="29" borderId="0" xfId="72" applyFont="1" applyFill="1" applyAlignment="1">
      <alignment horizontal="center"/>
      <protection/>
    </xf>
    <xf numFmtId="0" fontId="12" fillId="42" borderId="0" xfId="72" applyFont="1" applyFill="1">
      <alignment/>
      <protection/>
    </xf>
    <xf numFmtId="0" fontId="16" fillId="42" borderId="0" xfId="72" applyFont="1" applyFill="1">
      <alignment/>
      <protection/>
    </xf>
    <xf numFmtId="0" fontId="16" fillId="34" borderId="0" xfId="72" applyFont="1" applyFill="1" applyProtection="1">
      <alignment/>
      <protection locked="0"/>
    </xf>
    <xf numFmtId="0" fontId="7" fillId="29" borderId="0" xfId="72" applyFill="1" applyAlignment="1">
      <alignment horizontal="right"/>
      <protection/>
    </xf>
    <xf numFmtId="177" fontId="23" fillId="42" borderId="0" xfId="52" applyFont="1" applyFill="1" applyAlignment="1" applyProtection="1">
      <alignment horizontal="center"/>
      <protection/>
    </xf>
    <xf numFmtId="0" fontId="22" fillId="42" borderId="0" xfId="72" applyFont="1" applyFill="1" applyAlignment="1">
      <alignment horizontal="center"/>
      <protection/>
    </xf>
    <xf numFmtId="0" fontId="17" fillId="42" borderId="0" xfId="72" applyFont="1" applyFill="1" applyAlignment="1" applyProtection="1">
      <alignment horizontal="center"/>
      <protection locked="0"/>
    </xf>
    <xf numFmtId="14" fontId="17" fillId="42" borderId="0" xfId="72" applyNumberFormat="1" applyFont="1" applyFill="1" applyAlignment="1">
      <alignment horizontal="center"/>
      <protection/>
    </xf>
    <xf numFmtId="0" fontId="17" fillId="42" borderId="0" xfId="72" applyFont="1" applyFill="1" applyAlignment="1">
      <alignment horizontal="center"/>
      <protection/>
    </xf>
    <xf numFmtId="177" fontId="8" fillId="39" borderId="8" xfId="84" applyFont="1" applyFill="1">
      <alignment horizontal="right"/>
      <protection locked="0"/>
    </xf>
    <xf numFmtId="0" fontId="14" fillId="42" borderId="0" xfId="72" applyFont="1" applyFill="1">
      <alignment/>
      <protection/>
    </xf>
    <xf numFmtId="177" fontId="8" fillId="42" borderId="8" xfId="84" applyFont="1" applyFill="1">
      <alignment horizontal="right"/>
      <protection locked="0"/>
    </xf>
    <xf numFmtId="177" fontId="8" fillId="42" borderId="0" xfId="52" applyFont="1" applyFill="1" applyAlignment="1" applyProtection="1">
      <alignment/>
      <protection/>
    </xf>
    <xf numFmtId="177" fontId="14" fillId="42" borderId="8" xfId="84" applyFont="1" applyFill="1">
      <alignment horizontal="right"/>
      <protection locked="0"/>
    </xf>
    <xf numFmtId="0" fontId="24" fillId="42" borderId="0" xfId="72" applyFont="1" applyFill="1" applyProtection="1">
      <alignment/>
      <protection locked="0"/>
    </xf>
    <xf numFmtId="0" fontId="14" fillId="42" borderId="0" xfId="72" applyFont="1" applyFill="1" applyProtection="1">
      <alignment/>
      <protection locked="0"/>
    </xf>
    <xf numFmtId="177" fontId="12" fillId="42" borderId="0" xfId="84" applyFont="1" applyFill="1" applyBorder="1">
      <alignment horizontal="right"/>
      <protection locked="0"/>
    </xf>
    <xf numFmtId="0" fontId="12" fillId="42" borderId="0" xfId="72" applyFont="1" applyFill="1">
      <alignment/>
      <protection/>
    </xf>
    <xf numFmtId="177" fontId="8" fillId="42" borderId="19" xfId="52" applyFont="1" applyFill="1" applyBorder="1" applyAlignment="1" applyProtection="1">
      <alignment horizontal="right"/>
      <protection/>
    </xf>
    <xf numFmtId="177" fontId="13" fillId="42" borderId="0" xfId="52" applyFont="1" applyFill="1" applyAlignment="1" applyProtection="1">
      <alignment/>
      <protection/>
    </xf>
    <xf numFmtId="177" fontId="12" fillId="42" borderId="8" xfId="52" applyFont="1" applyFill="1" applyBorder="1" applyAlignment="1" applyProtection="1">
      <alignment horizontal="center"/>
      <protection/>
    </xf>
    <xf numFmtId="177" fontId="20" fillId="42" borderId="0" xfId="52" applyFont="1" applyFill="1" applyAlignment="1" applyProtection="1">
      <alignment/>
      <protection/>
    </xf>
    <xf numFmtId="177" fontId="12" fillId="42" borderId="24" xfId="52" applyFont="1" applyFill="1" applyBorder="1" applyAlignment="1" applyProtection="1">
      <alignment horizontal="right"/>
      <protection/>
    </xf>
    <xf numFmtId="177" fontId="12" fillId="42" borderId="0" xfId="52" applyFont="1" applyFill="1" applyAlignment="1" applyProtection="1">
      <alignment/>
      <protection/>
    </xf>
    <xf numFmtId="0" fontId="9" fillId="42" borderId="0" xfId="72" applyFont="1" applyFill="1">
      <alignment/>
      <protection/>
    </xf>
    <xf numFmtId="10" fontId="27" fillId="29" borderId="32" xfId="72" applyNumberFormat="1" applyFont="1" applyFill="1" applyBorder="1">
      <alignment/>
      <protection/>
    </xf>
    <xf numFmtId="10" fontId="13" fillId="29" borderId="32" xfId="72" applyNumberFormat="1" applyFont="1" applyFill="1" applyBorder="1">
      <alignment/>
      <protection/>
    </xf>
    <xf numFmtId="177" fontId="16" fillId="29" borderId="0" xfId="52" applyFont="1" applyFill="1" applyAlignment="1" applyProtection="1">
      <alignment/>
      <protection locked="0"/>
    </xf>
    <xf numFmtId="177" fontId="16" fillId="34" borderId="0" xfId="52" applyFont="1" applyFill="1" applyAlignment="1" applyProtection="1">
      <alignment/>
      <protection locked="0"/>
    </xf>
    <xf numFmtId="0" fontId="9" fillId="0" borderId="0" xfId="72" applyFont="1" applyFill="1">
      <alignment/>
      <protection/>
    </xf>
    <xf numFmtId="0" fontId="9" fillId="0" borderId="0" xfId="72" applyFont="1" applyFill="1" applyAlignment="1">
      <alignment/>
      <protection/>
    </xf>
    <xf numFmtId="0" fontId="9" fillId="0" borderId="0" xfId="72" applyFont="1" applyFill="1">
      <alignment/>
      <protection/>
    </xf>
    <xf numFmtId="0" fontId="29" fillId="0" borderId="0" xfId="72" applyFont="1" applyFill="1">
      <alignment/>
      <protection/>
    </xf>
    <xf numFmtId="0" fontId="29" fillId="29" borderId="0" xfId="72" applyFont="1" applyFill="1">
      <alignment/>
      <protection/>
    </xf>
    <xf numFmtId="0" fontId="9" fillId="29" borderId="0" xfId="72" applyFont="1" applyFill="1">
      <alignment/>
      <protection/>
    </xf>
    <xf numFmtId="0" fontId="30" fillId="0" borderId="0" xfId="72" applyFont="1" applyFill="1">
      <alignment/>
      <protection/>
    </xf>
    <xf numFmtId="0" fontId="9" fillId="34" borderId="0" xfId="72" applyFont="1" applyFill="1">
      <alignment/>
      <protection/>
    </xf>
    <xf numFmtId="0" fontId="9" fillId="0" borderId="19" xfId="72" applyFont="1" applyFill="1" applyBorder="1" applyAlignment="1">
      <alignment/>
      <protection/>
    </xf>
    <xf numFmtId="0" fontId="26" fillId="0" borderId="19" xfId="72" applyFont="1" applyFill="1" applyBorder="1">
      <alignment/>
      <protection/>
    </xf>
    <xf numFmtId="0" fontId="9" fillId="0" borderId="25" xfId="72" applyFont="1" applyFill="1" applyBorder="1">
      <alignment/>
      <protection/>
    </xf>
    <xf numFmtId="0" fontId="9" fillId="0" borderId="17" xfId="72" applyFont="1" applyFill="1" applyBorder="1" applyAlignment="1">
      <alignment/>
      <protection/>
    </xf>
    <xf numFmtId="0" fontId="9" fillId="0" borderId="17" xfId="72" applyFont="1" applyFill="1" applyBorder="1">
      <alignment/>
      <protection/>
    </xf>
    <xf numFmtId="0" fontId="9" fillId="0" borderId="17" xfId="72" applyFont="1" applyFill="1" applyBorder="1">
      <alignment/>
      <protection/>
    </xf>
    <xf numFmtId="0" fontId="9" fillId="0" borderId="26" xfId="72" applyFont="1" applyFill="1" applyBorder="1">
      <alignment/>
      <protection/>
    </xf>
    <xf numFmtId="0" fontId="9" fillId="0" borderId="27" xfId="72" applyFont="1" applyFill="1" applyBorder="1">
      <alignment/>
      <protection/>
    </xf>
    <xf numFmtId="0" fontId="9" fillId="0" borderId="0" xfId="72" applyFont="1" applyFill="1" applyBorder="1">
      <alignment/>
      <protection/>
    </xf>
    <xf numFmtId="0" fontId="9" fillId="0" borderId="0" xfId="72" applyFont="1" applyFill="1" applyBorder="1" applyAlignment="1">
      <alignment/>
      <protection/>
    </xf>
    <xf numFmtId="0" fontId="9" fillId="0" borderId="20" xfId="72" applyFont="1" applyFill="1" applyBorder="1">
      <alignment/>
      <protection/>
    </xf>
    <xf numFmtId="0" fontId="9" fillId="0" borderId="19" xfId="72" applyFont="1" applyFill="1" applyBorder="1">
      <alignment/>
      <protection/>
    </xf>
    <xf numFmtId="0" fontId="9" fillId="0" borderId="0" xfId="72" applyFont="1" applyFill="1" applyBorder="1" applyAlignment="1">
      <alignment horizontal="center"/>
      <protection/>
    </xf>
    <xf numFmtId="0" fontId="9" fillId="0" borderId="0" xfId="72" applyFont="1" applyFill="1" applyBorder="1" quotePrefix="1">
      <alignment/>
      <protection/>
    </xf>
    <xf numFmtId="0" fontId="9" fillId="0" borderId="24" xfId="72" applyFont="1" applyFill="1" applyBorder="1">
      <alignment/>
      <protection/>
    </xf>
    <xf numFmtId="0" fontId="26" fillId="0" borderId="27" xfId="72" applyFont="1" applyFill="1" applyBorder="1">
      <alignment/>
      <protection/>
    </xf>
    <xf numFmtId="0" fontId="9" fillId="0" borderId="24" xfId="72" applyFont="1" applyFill="1" applyBorder="1" applyAlignment="1">
      <alignment/>
      <protection/>
    </xf>
    <xf numFmtId="0" fontId="26" fillId="0" borderId="20" xfId="72" applyFont="1" applyFill="1" applyBorder="1">
      <alignment/>
      <protection/>
    </xf>
    <xf numFmtId="0" fontId="31" fillId="0" borderId="0" xfId="72" applyFont="1" applyFill="1" applyProtection="1">
      <alignment/>
      <protection locked="0"/>
    </xf>
    <xf numFmtId="1" fontId="9" fillId="0" borderId="0" xfId="72" applyNumberFormat="1" applyFont="1" applyFill="1" applyAlignment="1">
      <alignment/>
      <protection/>
    </xf>
    <xf numFmtId="0" fontId="9" fillId="0" borderId="0" xfId="72" applyFont="1" applyFill="1" applyAlignment="1">
      <alignment horizontal="center"/>
      <protection/>
    </xf>
    <xf numFmtId="2" fontId="9" fillId="0" borderId="8" xfId="72" applyNumberFormat="1" applyFont="1" applyFill="1" applyBorder="1" applyAlignment="1">
      <alignment horizontal="center"/>
      <protection/>
    </xf>
    <xf numFmtId="2" fontId="9" fillId="0" borderId="33" xfId="72" applyNumberFormat="1" applyFont="1" applyFill="1" applyBorder="1" applyAlignment="1">
      <alignment horizontal="center"/>
      <protection/>
    </xf>
    <xf numFmtId="2" fontId="9" fillId="0" borderId="24" xfId="72" applyNumberFormat="1" applyFont="1" applyFill="1" applyBorder="1" applyAlignment="1">
      <alignment horizontal="center"/>
      <protection/>
    </xf>
    <xf numFmtId="2" fontId="9" fillId="0" borderId="19" xfId="72" applyNumberFormat="1" applyFont="1" applyFill="1" applyBorder="1" applyAlignment="1">
      <alignment horizontal="center"/>
      <protection/>
    </xf>
    <xf numFmtId="0" fontId="9" fillId="0" borderId="19" xfId="72" applyFont="1" applyFill="1" applyBorder="1" applyAlignment="1">
      <alignment horizontal="left"/>
      <protection/>
    </xf>
    <xf numFmtId="0" fontId="26" fillId="0" borderId="19" xfId="72" applyFont="1" applyFill="1" applyBorder="1">
      <alignment/>
      <protection/>
    </xf>
    <xf numFmtId="0" fontId="26" fillId="0" borderId="18" xfId="72" applyFont="1" applyFill="1" applyBorder="1">
      <alignment/>
      <protection/>
    </xf>
    <xf numFmtId="0" fontId="26" fillId="0" borderId="19" xfId="72" applyFont="1" applyFill="1" applyBorder="1" applyAlignment="1">
      <alignment/>
      <protection/>
    </xf>
    <xf numFmtId="0" fontId="26" fillId="0" borderId="34" xfId="72" applyFont="1" applyFill="1" applyBorder="1">
      <alignment/>
      <protection/>
    </xf>
    <xf numFmtId="0" fontId="9" fillId="29" borderId="0" xfId="72" applyFont="1" applyFill="1">
      <alignment/>
      <protection/>
    </xf>
    <xf numFmtId="0" fontId="9" fillId="29" borderId="0" xfId="72" applyFont="1" applyFill="1" applyAlignment="1">
      <alignment/>
      <protection/>
    </xf>
    <xf numFmtId="0" fontId="9" fillId="34" borderId="0" xfId="72" applyFont="1" applyFill="1">
      <alignment/>
      <protection/>
    </xf>
    <xf numFmtId="0" fontId="26" fillId="29" borderId="0" xfId="72" applyFont="1" applyFill="1">
      <alignment/>
      <protection/>
    </xf>
    <xf numFmtId="0" fontId="9" fillId="29" borderId="0" xfId="72" applyFont="1" applyFill="1" applyAlignment="1">
      <alignment/>
      <protection/>
    </xf>
    <xf numFmtId="0" fontId="20" fillId="0" borderId="0" xfId="72" applyFont="1" applyFill="1" applyAlignment="1" applyProtection="1">
      <alignment horizontal="left"/>
      <protection locked="0"/>
    </xf>
    <xf numFmtId="0" fontId="20" fillId="0" borderId="0" xfId="72" applyFont="1" applyFill="1" applyAlignment="1" applyProtection="1">
      <alignment/>
      <protection locked="0"/>
    </xf>
    <xf numFmtId="0" fontId="20" fillId="0" borderId="0" xfId="72" applyFont="1" applyFill="1" applyProtection="1">
      <alignment/>
      <protection locked="0"/>
    </xf>
    <xf numFmtId="0" fontId="32" fillId="0" borderId="0" xfId="72" applyFont="1" applyFill="1">
      <alignment/>
      <protection/>
    </xf>
    <xf numFmtId="0" fontId="32" fillId="29" borderId="0" xfId="72" applyFont="1" applyFill="1">
      <alignment/>
      <protection/>
    </xf>
    <xf numFmtId="0" fontId="33" fillId="0" borderId="0" xfId="72" applyFont="1" applyFill="1" applyAlignment="1" applyProtection="1">
      <alignment horizontal="left"/>
      <protection locked="0"/>
    </xf>
    <xf numFmtId="0" fontId="20" fillId="0" borderId="0" xfId="72" applyFont="1" applyFill="1" applyAlignment="1" applyProtection="1">
      <alignment horizontal="center"/>
      <protection locked="0"/>
    </xf>
    <xf numFmtId="0" fontId="13" fillId="0" borderId="0" xfId="72" applyFont="1" applyFill="1" applyAlignment="1">
      <alignment horizontal="left"/>
      <protection/>
    </xf>
    <xf numFmtId="0" fontId="13" fillId="0" borderId="0" xfId="72" applyFont="1" applyFill="1">
      <alignment/>
      <protection/>
    </xf>
    <xf numFmtId="0" fontId="13" fillId="29" borderId="0" xfId="72" applyFont="1" applyFill="1">
      <alignment/>
      <protection/>
    </xf>
    <xf numFmtId="0" fontId="13" fillId="0" borderId="0" xfId="72" applyFont="1" applyFill="1" applyAlignment="1">
      <alignment/>
      <protection/>
    </xf>
    <xf numFmtId="177" fontId="13" fillId="0" borderId="19" xfId="81" applyFont="1" applyFill="1" applyBorder="1" applyAlignment="1">
      <alignment/>
      <protection/>
    </xf>
    <xf numFmtId="177" fontId="20" fillId="0" borderId="19" xfId="81" applyFont="1" applyFill="1" applyBorder="1">
      <alignment horizontal="right"/>
      <protection/>
    </xf>
    <xf numFmtId="0" fontId="30" fillId="0" borderId="0" xfId="72" applyFont="1" applyFill="1" applyAlignment="1" applyProtection="1">
      <alignment horizontal="left"/>
      <protection locked="0"/>
    </xf>
    <xf numFmtId="0" fontId="13" fillId="0" borderId="0" xfId="72" applyFont="1" applyFill="1" applyAlignment="1" applyProtection="1">
      <alignment horizontal="left"/>
      <protection locked="0"/>
    </xf>
    <xf numFmtId="0" fontId="20" fillId="0" borderId="0" xfId="72" applyFont="1" applyFill="1">
      <alignment/>
      <protection/>
    </xf>
    <xf numFmtId="177" fontId="13" fillId="0" borderId="25" xfId="52" applyFont="1" applyFill="1" applyBorder="1" applyAlignment="1">
      <alignment horizontal="left"/>
    </xf>
    <xf numFmtId="177" fontId="13" fillId="0" borderId="17" xfId="52" applyFont="1" applyFill="1" applyBorder="1" applyAlignment="1">
      <alignment/>
    </xf>
    <xf numFmtId="177" fontId="13" fillId="0" borderId="17" xfId="52" applyFont="1" applyFill="1" applyBorder="1" applyAlignment="1" applyProtection="1">
      <alignment/>
      <protection locked="0"/>
    </xf>
    <xf numFmtId="177" fontId="13" fillId="0" borderId="17" xfId="52" applyFont="1" applyFill="1" applyBorder="1" applyAlignment="1" applyProtection="1">
      <alignment/>
      <protection/>
    </xf>
    <xf numFmtId="10" fontId="13" fillId="0" borderId="17" xfId="77" applyFont="1" applyFill="1" applyBorder="1" applyAlignment="1">
      <alignment horizontal="center"/>
    </xf>
    <xf numFmtId="0" fontId="13" fillId="0" borderId="17" xfId="72" applyFont="1" applyFill="1" applyBorder="1" applyAlignment="1" applyProtection="1">
      <alignment horizontal="center"/>
      <protection locked="0"/>
    </xf>
    <xf numFmtId="0" fontId="13" fillId="0" borderId="26" xfId="72" applyFont="1" applyFill="1" applyBorder="1" applyAlignment="1">
      <alignment horizontal="center"/>
      <protection/>
    </xf>
    <xf numFmtId="0" fontId="34" fillId="0" borderId="25" xfId="72" applyFont="1" applyFill="1" applyBorder="1">
      <alignment/>
      <protection/>
    </xf>
    <xf numFmtId="0" fontId="20" fillId="0" borderId="17" xfId="72" applyFont="1" applyFill="1" applyBorder="1" applyProtection="1">
      <alignment/>
      <protection locked="0"/>
    </xf>
    <xf numFmtId="0" fontId="20" fillId="0" borderId="26" xfId="72" applyFont="1" applyFill="1" applyBorder="1">
      <alignment/>
      <protection/>
    </xf>
    <xf numFmtId="177" fontId="13" fillId="0" borderId="27" xfId="52" applyFont="1" applyFill="1" applyBorder="1" applyAlignment="1">
      <alignment horizontal="center"/>
    </xf>
    <xf numFmtId="177" fontId="13" fillId="0" borderId="0" xfId="52" applyFont="1" applyFill="1" applyBorder="1" applyAlignment="1">
      <alignment/>
    </xf>
    <xf numFmtId="177" fontId="13" fillId="0" borderId="0" xfId="52" applyFont="1" applyFill="1" applyBorder="1" applyAlignment="1" applyProtection="1">
      <alignment horizontal="right"/>
      <protection locked="0"/>
    </xf>
    <xf numFmtId="177" fontId="13" fillId="0" borderId="0" xfId="52" applyFont="1" applyFill="1" applyBorder="1" applyAlignment="1" applyProtection="1">
      <alignment/>
      <protection/>
    </xf>
    <xf numFmtId="10" fontId="13" fillId="0" borderId="0" xfId="77" applyFont="1" applyFill="1" applyBorder="1" applyAlignment="1">
      <alignment horizontal="center"/>
    </xf>
    <xf numFmtId="0" fontId="13" fillId="0" borderId="0" xfId="72" applyFont="1" applyFill="1" applyProtection="1">
      <alignment/>
      <protection locked="0"/>
    </xf>
    <xf numFmtId="0" fontId="13" fillId="0" borderId="20" xfId="72" applyFont="1" applyFill="1" applyBorder="1" applyAlignment="1">
      <alignment horizontal="center"/>
      <protection/>
    </xf>
    <xf numFmtId="0" fontId="20" fillId="0" borderId="27" xfId="72" applyFont="1" applyFill="1" applyBorder="1">
      <alignment/>
      <protection/>
    </xf>
    <xf numFmtId="0" fontId="20" fillId="0" borderId="20" xfId="72" applyFont="1" applyFill="1" applyBorder="1">
      <alignment/>
      <protection/>
    </xf>
    <xf numFmtId="177" fontId="13" fillId="0" borderId="0" xfId="52" applyFont="1" applyFill="1" applyBorder="1" applyAlignment="1" applyProtection="1">
      <alignment horizontal="center"/>
      <protection locked="0"/>
    </xf>
    <xf numFmtId="0" fontId="13" fillId="0" borderId="27" xfId="72" applyFont="1" applyFill="1" applyBorder="1">
      <alignment/>
      <protection/>
    </xf>
    <xf numFmtId="177" fontId="20" fillId="0" borderId="0" xfId="52" applyFont="1" applyFill="1" applyBorder="1" applyAlignment="1" applyProtection="1">
      <alignment/>
      <protection locked="0"/>
    </xf>
    <xf numFmtId="177" fontId="13" fillId="0" borderId="20" xfId="52" applyFont="1" applyFill="1" applyBorder="1" applyAlignment="1" applyProtection="1">
      <alignment horizontal="center"/>
      <protection locked="0"/>
    </xf>
    <xf numFmtId="0" fontId="13" fillId="0" borderId="35" xfId="72" applyFont="1" applyFill="1" applyBorder="1">
      <alignment/>
      <protection/>
    </xf>
    <xf numFmtId="0" fontId="13" fillId="0" borderId="24" xfId="72" applyFont="1" applyFill="1" applyBorder="1" applyProtection="1">
      <alignment/>
      <protection locked="0"/>
    </xf>
    <xf numFmtId="177" fontId="20" fillId="0" borderId="24" xfId="52" applyFont="1" applyFill="1" applyBorder="1" applyAlignment="1" applyProtection="1">
      <alignment/>
      <protection locked="0"/>
    </xf>
    <xf numFmtId="177" fontId="13" fillId="0" borderId="18" xfId="52" applyFont="1" applyFill="1" applyBorder="1" applyAlignment="1">
      <alignment horizontal="center"/>
    </xf>
    <xf numFmtId="177" fontId="13" fillId="0" borderId="19" xfId="52" applyFont="1" applyFill="1" applyBorder="1" applyAlignment="1">
      <alignment/>
    </xf>
    <xf numFmtId="177" fontId="13" fillId="0" borderId="19" xfId="52" applyFont="1" applyFill="1" applyBorder="1" applyAlignment="1" applyProtection="1">
      <alignment/>
      <protection locked="0"/>
    </xf>
    <xf numFmtId="177" fontId="13" fillId="0" borderId="19" xfId="52" applyFont="1" applyFill="1" applyBorder="1" applyAlignment="1" applyProtection="1">
      <alignment/>
      <protection/>
    </xf>
    <xf numFmtId="10" fontId="13" fillId="0" borderId="19" xfId="77" applyFont="1" applyFill="1" applyBorder="1" applyAlignment="1">
      <alignment horizontal="center"/>
    </xf>
    <xf numFmtId="0" fontId="13" fillId="0" borderId="19" xfId="72" applyFont="1" applyFill="1" applyBorder="1" applyProtection="1">
      <alignment/>
      <protection locked="0"/>
    </xf>
    <xf numFmtId="177" fontId="13" fillId="0" borderId="34" xfId="52" applyFont="1" applyFill="1" applyBorder="1" applyAlignment="1" applyProtection="1">
      <alignment horizontal="center"/>
      <protection locked="0"/>
    </xf>
    <xf numFmtId="10" fontId="20" fillId="0" borderId="24" xfId="77" applyFont="1" applyFill="1" applyBorder="1" applyAlignment="1" applyProtection="1">
      <alignment/>
      <protection locked="0"/>
    </xf>
    <xf numFmtId="0" fontId="13" fillId="0" borderId="25" xfId="72" applyFont="1" applyFill="1" applyBorder="1" applyAlignment="1">
      <alignment horizontal="left"/>
      <protection/>
    </xf>
    <xf numFmtId="0" fontId="13" fillId="0" borderId="17" xfId="72" applyFont="1" applyFill="1" applyBorder="1" applyAlignment="1">
      <alignment/>
      <protection/>
    </xf>
    <xf numFmtId="0" fontId="20" fillId="0" borderId="17" xfId="72" applyFont="1" applyFill="1" applyBorder="1">
      <alignment/>
      <protection/>
    </xf>
    <xf numFmtId="0" fontId="9" fillId="0" borderId="26" xfId="72" applyFont="1" applyFill="1" applyBorder="1" applyAlignment="1">
      <alignment horizontal="center"/>
      <protection/>
    </xf>
    <xf numFmtId="0" fontId="20" fillId="0" borderId="27" xfId="72" applyFont="1" applyFill="1" applyBorder="1" applyAlignment="1">
      <alignment horizontal="left"/>
      <protection/>
    </xf>
    <xf numFmtId="177" fontId="13" fillId="0" borderId="0" xfId="52" applyFont="1" applyFill="1" applyBorder="1" applyAlignment="1" applyProtection="1">
      <alignment/>
      <protection/>
    </xf>
    <xf numFmtId="0" fontId="9" fillId="0" borderId="20" xfId="72" applyFont="1" applyFill="1" applyBorder="1" applyAlignment="1">
      <alignment horizontal="center"/>
      <protection/>
    </xf>
    <xf numFmtId="0" fontId="13" fillId="0" borderId="18" xfId="72" applyFont="1" applyFill="1" applyBorder="1">
      <alignment/>
      <protection/>
    </xf>
    <xf numFmtId="177" fontId="20" fillId="0" borderId="19" xfId="52" applyFont="1" applyFill="1" applyBorder="1" applyAlignment="1" applyProtection="1">
      <alignment/>
      <protection locked="0"/>
    </xf>
    <xf numFmtId="0" fontId="20" fillId="0" borderId="34" xfId="72" applyFont="1" applyFill="1" applyBorder="1">
      <alignment/>
      <protection/>
    </xf>
    <xf numFmtId="0" fontId="13" fillId="0" borderId="0" xfId="72" applyFont="1" applyFill="1" applyAlignment="1">
      <alignment horizontal="right"/>
      <protection/>
    </xf>
    <xf numFmtId="0" fontId="35" fillId="0" borderId="27" xfId="72" applyFont="1" applyFill="1" applyBorder="1">
      <alignment/>
      <protection/>
    </xf>
    <xf numFmtId="177" fontId="13" fillId="0" borderId="8" xfId="52" applyFont="1" applyFill="1" applyBorder="1" applyAlignment="1">
      <alignment/>
    </xf>
    <xf numFmtId="0" fontId="13" fillId="0" borderId="24" xfId="72" applyFont="1" applyFill="1" applyBorder="1" applyAlignment="1">
      <alignment horizontal="right"/>
      <protection/>
    </xf>
    <xf numFmtId="177" fontId="13" fillId="0" borderId="24" xfId="52" applyFont="1" applyFill="1" applyBorder="1" applyAlignment="1" applyProtection="1">
      <alignment/>
      <protection locked="0"/>
    </xf>
    <xf numFmtId="177" fontId="13" fillId="0" borderId="8" xfId="52" applyFont="1" applyFill="1" applyBorder="1" applyAlignment="1" applyProtection="1">
      <alignment/>
      <protection locked="0"/>
    </xf>
    <xf numFmtId="177" fontId="20" fillId="0" borderId="8" xfId="81" applyFont="1" applyFill="1" applyAlignment="1">
      <alignment/>
      <protection/>
    </xf>
    <xf numFmtId="10" fontId="13" fillId="0" borderId="24" xfId="77" applyFont="1" applyFill="1" applyBorder="1" applyAlignment="1" applyProtection="1">
      <alignment/>
      <protection locked="0"/>
    </xf>
    <xf numFmtId="0" fontId="13" fillId="0" borderId="20" xfId="72" applyFont="1" applyFill="1" applyBorder="1">
      <alignment/>
      <protection/>
    </xf>
    <xf numFmtId="0" fontId="20" fillId="0" borderId="35" xfId="72" applyFont="1" applyFill="1" applyBorder="1" applyAlignment="1">
      <alignment horizontal="left"/>
      <protection/>
    </xf>
    <xf numFmtId="0" fontId="20" fillId="0" borderId="24" xfId="72" applyFont="1" applyFill="1" applyBorder="1" applyAlignment="1">
      <alignment/>
      <protection/>
    </xf>
    <xf numFmtId="0" fontId="20" fillId="0" borderId="24" xfId="72" applyFont="1" applyFill="1" applyBorder="1">
      <alignment/>
      <protection/>
    </xf>
    <xf numFmtId="177" fontId="13" fillId="0" borderId="36" xfId="52" applyFont="1" applyFill="1" applyBorder="1" applyAlignment="1">
      <alignment/>
    </xf>
    <xf numFmtId="0" fontId="19" fillId="0" borderId="18" xfId="72" applyFont="1" applyFill="1" applyBorder="1" applyAlignment="1">
      <alignment horizontal="left"/>
      <protection/>
    </xf>
    <xf numFmtId="0" fontId="13" fillId="0" borderId="19" xfId="72" applyFont="1" applyFill="1" applyBorder="1" applyAlignment="1">
      <alignment/>
      <protection/>
    </xf>
    <xf numFmtId="0" fontId="20" fillId="0" borderId="19" xfId="72" applyFont="1" applyFill="1" applyBorder="1">
      <alignment/>
      <protection/>
    </xf>
    <xf numFmtId="0" fontId="13" fillId="0" borderId="19" xfId="72" applyFont="1" applyFill="1" applyBorder="1" applyAlignment="1">
      <alignment horizontal="right"/>
      <protection/>
    </xf>
    <xf numFmtId="177" fontId="13" fillId="0" borderId="34" xfId="52" applyFont="1" applyFill="1" applyBorder="1" applyAlignment="1">
      <alignment/>
    </xf>
    <xf numFmtId="177" fontId="13" fillId="0" borderId="19" xfId="52" applyFont="1" applyFill="1" applyBorder="1" applyAlignment="1" applyProtection="1">
      <alignment/>
      <protection locked="0"/>
    </xf>
    <xf numFmtId="177" fontId="13" fillId="0" borderId="0" xfId="52" applyFont="1" applyFill="1" applyBorder="1" applyAlignment="1">
      <alignment horizontal="right"/>
    </xf>
    <xf numFmtId="0" fontId="20" fillId="0" borderId="18" xfId="72" applyFont="1" applyFill="1" applyBorder="1">
      <alignment/>
      <protection/>
    </xf>
    <xf numFmtId="0" fontId="20" fillId="0" borderId="19" xfId="72" applyFont="1" applyFill="1" applyBorder="1" applyAlignment="1" applyProtection="1">
      <alignment horizontal="left"/>
      <protection locked="0"/>
    </xf>
    <xf numFmtId="0" fontId="20" fillId="0" borderId="19" xfId="72" applyFont="1" applyFill="1" applyBorder="1" applyAlignment="1" applyProtection="1">
      <alignment/>
      <protection locked="0"/>
    </xf>
    <xf numFmtId="0" fontId="20" fillId="0" borderId="19" xfId="72" applyFont="1" applyFill="1" applyBorder="1" applyProtection="1">
      <alignment/>
      <protection locked="0"/>
    </xf>
    <xf numFmtId="0" fontId="20" fillId="0" borderId="19" xfId="52" applyNumberFormat="1" applyFont="1" applyFill="1" applyBorder="1" applyAlignment="1" applyProtection="1">
      <alignment/>
      <protection locked="0"/>
    </xf>
    <xf numFmtId="0" fontId="20" fillId="0" borderId="37" xfId="72" applyFont="1" applyFill="1" applyBorder="1" applyAlignment="1" applyProtection="1">
      <alignment horizontal="left"/>
      <protection locked="0"/>
    </xf>
    <xf numFmtId="0" fontId="20" fillId="0" borderId="37" xfId="72" applyFont="1" applyFill="1" applyBorder="1" applyAlignment="1" applyProtection="1">
      <alignment/>
      <protection locked="0"/>
    </xf>
    <xf numFmtId="0" fontId="20" fillId="0" borderId="37" xfId="72" applyFont="1" applyFill="1" applyBorder="1" applyProtection="1">
      <alignment/>
      <protection locked="0"/>
    </xf>
    <xf numFmtId="0" fontId="20" fillId="0" borderId="37" xfId="72" applyFont="1" applyFill="1" applyBorder="1">
      <alignment/>
      <protection/>
    </xf>
    <xf numFmtId="0" fontId="20" fillId="29" borderId="37" xfId="72" applyFont="1" applyFill="1" applyBorder="1">
      <alignment/>
      <protection/>
    </xf>
    <xf numFmtId="0" fontId="20" fillId="0" borderId="0" xfId="72" applyFont="1" applyFill="1" applyAlignment="1">
      <alignment/>
      <protection/>
    </xf>
    <xf numFmtId="0" fontId="13" fillId="0" borderId="17" xfId="72" applyFont="1" applyFill="1" applyBorder="1" applyProtection="1">
      <alignment/>
      <protection locked="0"/>
    </xf>
    <xf numFmtId="10" fontId="13" fillId="0" borderId="26" xfId="77" applyFont="1" applyFill="1" applyBorder="1" applyAlignment="1">
      <alignment horizontal="center"/>
    </xf>
    <xf numFmtId="177" fontId="19" fillId="0" borderId="30" xfId="52" applyFont="1" applyFill="1" applyBorder="1" applyAlignment="1">
      <alignment horizontal="center"/>
    </xf>
    <xf numFmtId="177" fontId="13" fillId="0" borderId="27" xfId="52" applyFont="1" applyFill="1" applyBorder="1" applyAlignment="1">
      <alignment horizontal="left"/>
    </xf>
    <xf numFmtId="177" fontId="13" fillId="0" borderId="0" xfId="52" applyFont="1" applyFill="1" applyBorder="1" applyAlignment="1" applyProtection="1">
      <alignment/>
      <protection locked="0"/>
    </xf>
    <xf numFmtId="10" fontId="13" fillId="0" borderId="20" xfId="77" applyFont="1" applyFill="1" applyBorder="1" applyAlignment="1" applyProtection="1">
      <alignment horizontal="center"/>
      <protection locked="0"/>
    </xf>
    <xf numFmtId="177" fontId="13" fillId="0" borderId="18" xfId="52" applyFont="1" applyFill="1" applyBorder="1" applyAlignment="1">
      <alignment horizontal="left"/>
    </xf>
    <xf numFmtId="10" fontId="13" fillId="0" borderId="34" xfId="77" applyFont="1" applyFill="1" applyBorder="1" applyAlignment="1" applyProtection="1">
      <alignment horizontal="center"/>
      <protection locked="0"/>
    </xf>
    <xf numFmtId="10" fontId="13" fillId="0" borderId="24" xfId="77" applyFont="1" applyFill="1" applyBorder="1" applyAlignment="1" applyProtection="1">
      <alignment horizontal="center"/>
      <protection/>
    </xf>
    <xf numFmtId="0" fontId="36" fillId="0" borderId="0" xfId="72" applyFont="1" applyFill="1" applyAlignment="1">
      <alignment horizontal="left"/>
      <protection/>
    </xf>
    <xf numFmtId="0" fontId="19" fillId="0" borderId="0" xfId="72" applyFont="1" applyFill="1" applyAlignment="1">
      <alignment horizontal="left"/>
      <protection/>
    </xf>
    <xf numFmtId="0" fontId="19" fillId="0" borderId="0" xfId="72" applyFont="1" applyFill="1" applyAlignment="1">
      <alignment/>
      <protection/>
    </xf>
    <xf numFmtId="0" fontId="19" fillId="0" borderId="0" xfId="72" applyFont="1" applyFill="1" applyAlignment="1">
      <alignment horizontal="center"/>
      <protection/>
    </xf>
    <xf numFmtId="0" fontId="19" fillId="0" borderId="0" xfId="72" applyFont="1" applyFill="1">
      <alignment/>
      <protection/>
    </xf>
    <xf numFmtId="0" fontId="34" fillId="0" borderId="0" xfId="72" applyFont="1" applyFill="1">
      <alignment/>
      <protection/>
    </xf>
    <xf numFmtId="0" fontId="19" fillId="0" borderId="0" xfId="72" applyFont="1" applyFill="1" applyAlignment="1" applyProtection="1">
      <alignment horizontal="left"/>
      <protection locked="0"/>
    </xf>
    <xf numFmtId="0" fontId="19" fillId="0" borderId="0" xfId="72" applyFont="1" applyFill="1" applyProtection="1">
      <alignment/>
      <protection locked="0"/>
    </xf>
    <xf numFmtId="0" fontId="13" fillId="0" borderId="0" xfId="72" applyFont="1" applyFill="1" applyAlignment="1">
      <alignment horizontal="left"/>
      <protection/>
    </xf>
    <xf numFmtId="0" fontId="26" fillId="0" borderId="0" xfId="72" applyFont="1" applyFill="1" applyAlignment="1" applyProtection="1">
      <alignment/>
      <protection locked="0"/>
    </xf>
    <xf numFmtId="0" fontId="26" fillId="0" borderId="0" xfId="72" applyFont="1" applyFill="1" applyProtection="1">
      <alignment/>
      <protection locked="0"/>
    </xf>
    <xf numFmtId="0" fontId="20" fillId="29" borderId="0" xfId="72" applyFont="1" applyFill="1" applyAlignment="1" applyProtection="1">
      <alignment horizontal="left"/>
      <protection locked="0"/>
    </xf>
    <xf numFmtId="0" fontId="20" fillId="34" borderId="0" xfId="72" applyFont="1" applyFill="1" applyAlignment="1" applyProtection="1">
      <alignment/>
      <protection locked="0"/>
    </xf>
    <xf numFmtId="0" fontId="20" fillId="29" borderId="0" xfId="72" applyFont="1" applyFill="1" applyProtection="1">
      <alignment/>
      <protection locked="0"/>
    </xf>
    <xf numFmtId="0" fontId="20" fillId="34" borderId="0" xfId="72" applyFont="1" applyFill="1" applyProtection="1">
      <alignment/>
      <protection locked="0"/>
    </xf>
    <xf numFmtId="0" fontId="20" fillId="29" borderId="0" xfId="72" applyFont="1" applyFill="1" applyAlignment="1" applyProtection="1">
      <alignment/>
      <protection locked="0"/>
    </xf>
    <xf numFmtId="0" fontId="8" fillId="29" borderId="0" xfId="72" applyFont="1" applyFill="1">
      <alignment/>
      <protection/>
    </xf>
    <xf numFmtId="10" fontId="6" fillId="29" borderId="0" xfId="77" applyFont="1" applyAlignment="1">
      <alignment/>
    </xf>
    <xf numFmtId="0" fontId="6" fillId="29" borderId="0" xfId="72" applyFont="1" applyFill="1">
      <alignment/>
      <protection/>
    </xf>
    <xf numFmtId="10" fontId="8" fillId="29" borderId="0" xfId="77" applyFont="1" applyAlignment="1">
      <alignment/>
    </xf>
    <xf numFmtId="0" fontId="6" fillId="29" borderId="0" xfId="72" applyFont="1" applyFill="1" applyAlignment="1">
      <alignment horizontal="center"/>
      <protection/>
    </xf>
    <xf numFmtId="10" fontId="6" fillId="29" borderId="0" xfId="77" applyFont="1" applyAlignment="1">
      <alignment horizontal="center"/>
    </xf>
    <xf numFmtId="3" fontId="6" fillId="29" borderId="0" xfId="72" applyNumberFormat="1" applyFont="1" applyFill="1">
      <alignment/>
      <protection/>
    </xf>
    <xf numFmtId="192" fontId="6" fillId="40" borderId="0" xfId="49" applyNumberFormat="1" applyFont="1" applyFill="1" applyAlignment="1">
      <alignment/>
    </xf>
    <xf numFmtId="192" fontId="6" fillId="29" borderId="0" xfId="49" applyNumberFormat="1" applyFont="1" applyAlignment="1">
      <alignment/>
    </xf>
    <xf numFmtId="0" fontId="6" fillId="29" borderId="22" xfId="72" applyFont="1" applyFill="1" applyBorder="1">
      <alignment/>
      <protection/>
    </xf>
    <xf numFmtId="192" fontId="6" fillId="40" borderId="22" xfId="49" applyNumberFormat="1" applyFont="1" applyFill="1" applyBorder="1" applyAlignment="1">
      <alignment/>
    </xf>
    <xf numFmtId="192" fontId="6" fillId="29" borderId="22" xfId="49" applyNumberFormat="1" applyFont="1" applyBorder="1" applyAlignment="1">
      <alignment/>
    </xf>
    <xf numFmtId="10" fontId="6" fillId="29" borderId="22" xfId="77" applyFont="1" applyBorder="1" applyAlignment="1">
      <alignment/>
    </xf>
    <xf numFmtId="192" fontId="8" fillId="29" borderId="0" xfId="72" applyNumberFormat="1" applyFont="1" applyFill="1">
      <alignment/>
      <protection/>
    </xf>
    <xf numFmtId="3" fontId="8" fillId="29" borderId="0" xfId="72" applyNumberFormat="1" applyFont="1" applyFill="1">
      <alignment/>
      <protection/>
    </xf>
    <xf numFmtId="10" fontId="6" fillId="40" borderId="0" xfId="77" applyFont="1" applyFill="1" applyAlignment="1">
      <alignment/>
    </xf>
    <xf numFmtId="10" fontId="6" fillId="40" borderId="22" xfId="77" applyFont="1" applyFill="1" applyBorder="1" applyAlignment="1">
      <alignment/>
    </xf>
    <xf numFmtId="192" fontId="0" fillId="29" borderId="0" xfId="72" applyNumberFormat="1" applyFont="1" applyFill="1">
      <alignment/>
      <protection/>
    </xf>
    <xf numFmtId="0" fontId="6" fillId="29" borderId="32" xfId="72" applyFont="1" applyFill="1" applyBorder="1">
      <alignment/>
      <protection/>
    </xf>
    <xf numFmtId="10" fontId="6" fillId="29" borderId="32" xfId="77" applyFont="1" applyBorder="1" applyAlignment="1">
      <alignment/>
    </xf>
    <xf numFmtId="0" fontId="6" fillId="29" borderId="0" xfId="72" applyFont="1" applyFill="1" applyBorder="1">
      <alignment/>
      <protection/>
    </xf>
    <xf numFmtId="10" fontId="6" fillId="29" borderId="0" xfId="77" applyFont="1" applyBorder="1" applyAlignment="1">
      <alignment/>
    </xf>
    <xf numFmtId="0" fontId="12" fillId="29" borderId="0" xfId="72" applyFont="1" applyFill="1">
      <alignment/>
      <protection/>
    </xf>
    <xf numFmtId="0" fontId="8" fillId="29" borderId="0" xfId="72" applyFont="1" applyFill="1" applyAlignment="1">
      <alignment horizontal="right"/>
      <protection/>
    </xf>
    <xf numFmtId="3" fontId="8" fillId="39" borderId="22" xfId="49" applyNumberFormat="1" applyFont="1" applyFill="1" applyBorder="1" applyAlignment="1" applyProtection="1">
      <alignment horizontal="center"/>
      <protection locked="0"/>
    </xf>
    <xf numFmtId="3" fontId="8" fillId="39" borderId="23" xfId="49" applyNumberFormat="1" applyFont="1" applyFill="1" applyBorder="1" applyAlignment="1" applyProtection="1">
      <alignment horizontal="center"/>
      <protection locked="0"/>
    </xf>
    <xf numFmtId="0" fontId="16" fillId="29" borderId="0" xfId="72" applyFont="1" applyFill="1">
      <alignment/>
      <protection/>
    </xf>
    <xf numFmtId="10" fontId="16" fillId="29" borderId="0" xfId="77" applyFont="1" applyAlignment="1">
      <alignment/>
    </xf>
    <xf numFmtId="0" fontId="17" fillId="29" borderId="0" xfId="72" applyFont="1" applyFill="1">
      <alignment/>
      <protection/>
    </xf>
    <xf numFmtId="0" fontId="17" fillId="29" borderId="0" xfId="72" applyFont="1" applyFill="1" applyAlignment="1">
      <alignment horizontal="center"/>
      <protection/>
    </xf>
    <xf numFmtId="10" fontId="17" fillId="29" borderId="0" xfId="77" applyFont="1" applyAlignment="1">
      <alignment horizontal="center"/>
    </xf>
    <xf numFmtId="10" fontId="16" fillId="29" borderId="0" xfId="77" applyFont="1" applyFill="1" applyAlignment="1">
      <alignment/>
    </xf>
    <xf numFmtId="179" fontId="6" fillId="29" borderId="0" xfId="49" applyFont="1" applyAlignment="1">
      <alignment horizontal="center"/>
    </xf>
    <xf numFmtId="10" fontId="6" fillId="42" borderId="0" xfId="77" applyFont="1" applyFill="1" applyBorder="1" applyAlignment="1" applyProtection="1">
      <alignment horizontal="center"/>
      <protection locked="0"/>
    </xf>
    <xf numFmtId="192" fontId="6" fillId="29" borderId="0" xfId="72" applyNumberFormat="1" applyFont="1" applyFill="1">
      <alignment/>
      <protection/>
    </xf>
    <xf numFmtId="0" fontId="16" fillId="29" borderId="22" xfId="72" applyFont="1" applyFill="1" applyBorder="1">
      <alignment/>
      <protection/>
    </xf>
    <xf numFmtId="179" fontId="6" fillId="29" borderId="22" xfId="49" applyFont="1" applyBorder="1" applyAlignment="1">
      <alignment horizontal="center"/>
    </xf>
    <xf numFmtId="10" fontId="6" fillId="42" borderId="22" xfId="77" applyFont="1" applyFill="1" applyBorder="1" applyAlignment="1" applyProtection="1">
      <alignment horizontal="center"/>
      <protection locked="0"/>
    </xf>
    <xf numFmtId="192" fontId="6" fillId="29" borderId="22" xfId="72" applyNumberFormat="1" applyFont="1" applyFill="1" applyBorder="1">
      <alignment/>
      <protection/>
    </xf>
    <xf numFmtId="10" fontId="6" fillId="29" borderId="0" xfId="77" applyFont="1" applyFill="1" applyAlignment="1">
      <alignment horizontal="center"/>
    </xf>
    <xf numFmtId="192" fontId="6" fillId="39" borderId="0" xfId="84" applyNumberFormat="1" applyFont="1" applyFill="1" applyBorder="1">
      <alignment horizontal="right"/>
      <protection locked="0"/>
    </xf>
    <xf numFmtId="10" fontId="8" fillId="29" borderId="0" xfId="77" applyFont="1" applyAlignment="1">
      <alignment horizontal="center"/>
    </xf>
    <xf numFmtId="177" fontId="12" fillId="39" borderId="8" xfId="84" applyFont="1" applyFill="1">
      <alignment horizontal="right"/>
      <protection locked="0"/>
    </xf>
    <xf numFmtId="177" fontId="12" fillId="39" borderId="22" xfId="84" applyFont="1" applyFill="1" applyBorder="1">
      <alignment horizontal="right"/>
      <protection locked="0"/>
    </xf>
    <xf numFmtId="192" fontId="6" fillId="39" borderId="22" xfId="84" applyNumberFormat="1" applyFont="1" applyFill="1" applyBorder="1">
      <alignment horizontal="right"/>
      <protection locked="0"/>
    </xf>
    <xf numFmtId="0" fontId="16" fillId="29" borderId="32" xfId="72" applyFont="1" applyFill="1" applyBorder="1">
      <alignment/>
      <protection/>
    </xf>
    <xf numFmtId="179" fontId="8" fillId="29" borderId="0" xfId="49" applyFont="1" applyAlignment="1">
      <alignment horizontal="center"/>
    </xf>
    <xf numFmtId="0" fontId="22" fillId="29" borderId="0" xfId="72" applyFont="1" applyFill="1">
      <alignment/>
      <protection/>
    </xf>
    <xf numFmtId="10" fontId="17" fillId="29" borderId="0" xfId="77" applyFont="1" applyAlignment="1">
      <alignment/>
    </xf>
    <xf numFmtId="4" fontId="8" fillId="39" borderId="0" xfId="84" applyNumberFormat="1" applyFont="1" applyFill="1" applyBorder="1" applyAlignment="1">
      <alignment horizontal="center"/>
      <protection locked="0"/>
    </xf>
    <xf numFmtId="10" fontId="17" fillId="29" borderId="0" xfId="77" applyFont="1" applyAlignment="1">
      <alignment horizontal="left"/>
    </xf>
    <xf numFmtId="0" fontId="6" fillId="29" borderId="0" xfId="72" applyNumberFormat="1" applyFont="1" applyFill="1">
      <alignment/>
      <protection/>
    </xf>
    <xf numFmtId="10" fontId="8" fillId="39" borderId="0" xfId="77" applyFont="1" applyFill="1" applyBorder="1" applyAlignment="1" applyProtection="1">
      <alignment horizontal="right"/>
      <protection locked="0"/>
    </xf>
    <xf numFmtId="0" fontId="16" fillId="29" borderId="0" xfId="72" applyFont="1" applyFill="1" applyAlignment="1">
      <alignment horizontal="right"/>
      <protection/>
    </xf>
    <xf numFmtId="0" fontId="6" fillId="29" borderId="38" xfId="72" applyFont="1" applyFill="1" applyBorder="1">
      <alignment/>
      <protection/>
    </xf>
    <xf numFmtId="0" fontId="6" fillId="29" borderId="0" xfId="72" applyFont="1" applyFill="1" applyAlignment="1">
      <alignment horizontal="left"/>
      <protection/>
    </xf>
    <xf numFmtId="192" fontId="8" fillId="0" borderId="8" xfId="83" applyNumberFormat="1" applyFont="1" applyFill="1">
      <alignment horizontal="right"/>
      <protection locked="0"/>
    </xf>
    <xf numFmtId="37" fontId="12" fillId="0" borderId="8" xfId="83" applyNumberFormat="1" applyFont="1" applyFill="1" applyAlignment="1">
      <alignment horizontal="left"/>
      <protection locked="0"/>
    </xf>
    <xf numFmtId="192" fontId="8" fillId="0" borderId="8" xfId="83" applyNumberFormat="1" applyFont="1" applyFill="1">
      <alignment horizontal="right"/>
      <protection locked="0"/>
    </xf>
    <xf numFmtId="10" fontId="12" fillId="0" borderId="8" xfId="76" applyFont="1" applyFill="1" applyBorder="1" applyAlignment="1" applyProtection="1">
      <alignment horizontal="center"/>
      <protection locked="0"/>
    </xf>
    <xf numFmtId="177" fontId="13" fillId="0" borderId="28" xfId="84" applyFont="1" applyFill="1" applyBorder="1">
      <alignment horizontal="right"/>
      <protection locked="0"/>
    </xf>
    <xf numFmtId="10" fontId="8" fillId="0" borderId="0" xfId="77" applyFont="1" applyFill="1" applyAlignment="1">
      <alignment/>
    </xf>
    <xf numFmtId="10" fontId="8" fillId="0" borderId="22" xfId="77" applyFont="1" applyFill="1" applyBorder="1" applyAlignment="1">
      <alignment/>
    </xf>
    <xf numFmtId="9" fontId="8" fillId="0" borderId="0" xfId="72" applyNumberFormat="1" applyFont="1" applyFill="1">
      <alignment/>
      <protection/>
    </xf>
    <xf numFmtId="9" fontId="8" fillId="0" borderId="22" xfId="72" applyNumberFormat="1" applyFont="1" applyFill="1" applyBorder="1">
      <alignment/>
      <protection/>
    </xf>
    <xf numFmtId="10" fontId="8" fillId="0" borderId="0" xfId="77" applyFont="1" applyFill="1" applyBorder="1" applyAlignment="1">
      <alignment/>
    </xf>
    <xf numFmtId="192" fontId="6" fillId="0" borderId="0" xfId="49" applyNumberFormat="1" applyFont="1" applyFill="1" applyAlignment="1">
      <alignment/>
    </xf>
    <xf numFmtId="192" fontId="6" fillId="0" borderId="22" xfId="49" applyNumberFormat="1" applyFont="1" applyFill="1" applyBorder="1" applyAlignment="1">
      <alignment/>
    </xf>
    <xf numFmtId="192" fontId="6" fillId="0" borderId="0" xfId="49" applyNumberFormat="1" applyFont="1" applyFill="1" applyBorder="1" applyAlignment="1" applyProtection="1">
      <alignment horizontal="right"/>
      <protection locked="0"/>
    </xf>
    <xf numFmtId="192" fontId="6" fillId="0" borderId="22" xfId="49" applyNumberFormat="1" applyFont="1" applyFill="1" applyBorder="1" applyAlignment="1" applyProtection="1">
      <alignment horizontal="right"/>
      <protection locked="0"/>
    </xf>
    <xf numFmtId="10" fontId="8" fillId="0" borderId="0" xfId="77" applyFont="1" applyFill="1" applyBorder="1" applyAlignment="1" applyProtection="1">
      <alignment horizontal="center"/>
      <protection locked="0"/>
    </xf>
    <xf numFmtId="10" fontId="8" fillId="0" borderId="22" xfId="77" applyFont="1" applyFill="1" applyBorder="1" applyAlignment="1" applyProtection="1">
      <alignment horizontal="center"/>
      <protection locked="0"/>
    </xf>
    <xf numFmtId="192" fontId="6" fillId="0" borderId="0" xfId="84" applyNumberFormat="1" applyFont="1" applyFill="1" applyBorder="1">
      <alignment horizontal="right"/>
      <protection locked="0"/>
    </xf>
    <xf numFmtId="10" fontId="6" fillId="0" borderId="0" xfId="77" applyFont="1" applyFill="1" applyBorder="1" applyAlignment="1" applyProtection="1">
      <alignment horizontal="center"/>
      <protection locked="0"/>
    </xf>
    <xf numFmtId="192" fontId="8" fillId="0" borderId="0" xfId="77" applyNumberFormat="1" applyFont="1" applyFill="1" applyBorder="1" applyAlignment="1" applyProtection="1">
      <alignment horizontal="right"/>
      <protection locked="0"/>
    </xf>
    <xf numFmtId="0" fontId="17" fillId="0" borderId="0" xfId="71" applyFont="1" applyFill="1">
      <alignment/>
      <protection/>
    </xf>
    <xf numFmtId="10" fontId="14" fillId="0" borderId="8" xfId="76" applyFont="1" applyFill="1" applyBorder="1" applyAlignment="1" applyProtection="1">
      <alignment horizontal="center"/>
      <protection locked="0"/>
    </xf>
    <xf numFmtId="0" fontId="7" fillId="0" borderId="0" xfId="71" applyFill="1" applyAlignment="1">
      <alignment horizontal="center"/>
      <protection/>
    </xf>
    <xf numFmtId="0" fontId="7" fillId="0" borderId="0" xfId="71">
      <alignment/>
      <protection/>
    </xf>
    <xf numFmtId="0" fontId="18" fillId="0" borderId="0" xfId="71" applyFont="1">
      <alignment/>
      <protection/>
    </xf>
    <xf numFmtId="0" fontId="7" fillId="0" borderId="14" xfId="71" applyBorder="1">
      <alignment/>
      <protection/>
    </xf>
    <xf numFmtId="0" fontId="7" fillId="0" borderId="0" xfId="71" applyBorder="1">
      <alignment/>
      <protection/>
    </xf>
    <xf numFmtId="0" fontId="7" fillId="0" borderId="15" xfId="71" applyBorder="1">
      <alignment/>
      <protection/>
    </xf>
    <xf numFmtId="0" fontId="7" fillId="0" borderId="30" xfId="71" applyBorder="1">
      <alignment/>
      <protection/>
    </xf>
    <xf numFmtId="192" fontId="8" fillId="0" borderId="31" xfId="71" applyNumberFormat="1" applyFont="1" applyBorder="1">
      <alignment/>
      <protection/>
    </xf>
    <xf numFmtId="0" fontId="7" fillId="0" borderId="25" xfId="71" applyFill="1" applyBorder="1" applyAlignment="1">
      <alignment horizontal="center"/>
      <protection/>
    </xf>
    <xf numFmtId="0" fontId="7" fillId="0" borderId="17" xfId="71" applyFill="1" applyBorder="1">
      <alignment/>
      <protection/>
    </xf>
    <xf numFmtId="0" fontId="7" fillId="0" borderId="26" xfId="71" applyFill="1" applyBorder="1">
      <alignment/>
      <protection/>
    </xf>
    <xf numFmtId="0" fontId="7" fillId="0" borderId="19" xfId="71" applyFill="1" applyBorder="1">
      <alignment/>
      <protection/>
    </xf>
    <xf numFmtId="0" fontId="7" fillId="0" borderId="34" xfId="71" applyFill="1" applyBorder="1">
      <alignment/>
      <protection/>
    </xf>
    <xf numFmtId="0" fontId="7" fillId="0" borderId="27" xfId="71" applyFill="1" applyBorder="1" applyAlignment="1">
      <alignment horizontal="center"/>
      <protection/>
    </xf>
    <xf numFmtId="0" fontId="7" fillId="0" borderId="20" xfId="71" applyFill="1" applyBorder="1" applyAlignment="1">
      <alignment horizontal="center"/>
      <protection/>
    </xf>
    <xf numFmtId="0" fontId="7" fillId="0" borderId="39" xfId="71" applyFill="1" applyBorder="1" applyAlignment="1">
      <alignment horizontal="center"/>
      <protection/>
    </xf>
    <xf numFmtId="0" fontId="7" fillId="0" borderId="8" xfId="71" applyFill="1" applyBorder="1" applyAlignment="1">
      <alignment horizontal="center"/>
      <protection/>
    </xf>
    <xf numFmtId="0" fontId="7" fillId="0" borderId="28" xfId="71" applyFill="1" applyBorder="1" applyAlignment="1">
      <alignment horizontal="center"/>
      <protection/>
    </xf>
    <xf numFmtId="0" fontId="7" fillId="0" borderId="40" xfId="71" applyFill="1" applyBorder="1" applyAlignment="1">
      <alignment horizontal="center"/>
      <protection/>
    </xf>
    <xf numFmtId="0" fontId="7" fillId="0" borderId="41" xfId="71" applyFill="1" applyBorder="1" applyAlignment="1">
      <alignment horizontal="center"/>
      <protection/>
    </xf>
    <xf numFmtId="0" fontId="7" fillId="0" borderId="0" xfId="71" applyFill="1" applyAlignment="1">
      <alignment horizontal="left"/>
      <protection/>
    </xf>
    <xf numFmtId="0" fontId="7" fillId="0" borderId="0" xfId="71" applyAlignment="1">
      <alignment horizontal="center"/>
      <protection/>
    </xf>
    <xf numFmtId="0" fontId="2" fillId="0" borderId="0" xfId="68">
      <alignment/>
      <protection/>
    </xf>
    <xf numFmtId="0" fontId="37" fillId="0" borderId="0" xfId="68" applyFont="1">
      <alignment/>
      <protection/>
    </xf>
    <xf numFmtId="0" fontId="2" fillId="0" borderId="42" xfId="68" applyBorder="1">
      <alignment/>
      <protection/>
    </xf>
    <xf numFmtId="0" fontId="2" fillId="0" borderId="43" xfId="68" applyBorder="1">
      <alignment/>
      <protection/>
    </xf>
    <xf numFmtId="22" fontId="2" fillId="0" borderId="43" xfId="68" applyNumberFormat="1" applyBorder="1">
      <alignment/>
      <protection/>
    </xf>
    <xf numFmtId="0" fontId="2" fillId="0" borderId="44" xfId="68" applyBorder="1">
      <alignment/>
      <protection/>
    </xf>
    <xf numFmtId="0" fontId="2" fillId="0" borderId="45" xfId="68" applyBorder="1">
      <alignment/>
      <protection/>
    </xf>
    <xf numFmtId="0" fontId="2" fillId="0" borderId="0" xfId="68" applyBorder="1">
      <alignment/>
      <protection/>
    </xf>
    <xf numFmtId="0" fontId="2" fillId="0" borderId="46" xfId="68" applyBorder="1">
      <alignment/>
      <protection/>
    </xf>
    <xf numFmtId="0" fontId="2" fillId="0" borderId="45" xfId="68" applyFont="1" applyBorder="1">
      <alignment/>
      <protection/>
    </xf>
    <xf numFmtId="177" fontId="2" fillId="0" borderId="0" xfId="47" applyNumberFormat="1" applyFont="1" applyFill="1" applyBorder="1" applyAlignment="1">
      <alignment/>
    </xf>
    <xf numFmtId="0" fontId="2" fillId="0" borderId="47" xfId="68" applyBorder="1">
      <alignment/>
      <protection/>
    </xf>
    <xf numFmtId="0" fontId="2" fillId="0" borderId="38" xfId="68" applyBorder="1">
      <alignment/>
      <protection/>
    </xf>
    <xf numFmtId="0" fontId="2" fillId="0" borderId="48" xfId="68" applyBorder="1">
      <alignment/>
      <protection/>
    </xf>
    <xf numFmtId="5" fontId="17" fillId="0" borderId="0" xfId="50" applyFont="1" applyFill="1" applyAlignment="1" applyProtection="1">
      <alignment horizontal="right"/>
      <protection/>
    </xf>
    <xf numFmtId="0" fontId="16" fillId="0" borderId="0" xfId="0" applyFont="1" applyAlignment="1">
      <alignment vertical="top"/>
    </xf>
    <xf numFmtId="10" fontId="16" fillId="29" borderId="0" xfId="75" applyFont="1" applyFill="1" applyAlignment="1">
      <alignment/>
    </xf>
    <xf numFmtId="6" fontId="6" fillId="0" borderId="0" xfId="0" applyNumberFormat="1" applyFont="1" applyAlignment="1">
      <alignment horizontal="right"/>
    </xf>
    <xf numFmtId="0" fontId="0" fillId="0" borderId="0" xfId="0" applyAlignment="1">
      <alignment vertical="top"/>
    </xf>
    <xf numFmtId="37" fontId="12" fillId="0" borderId="0" xfId="83" applyNumberFormat="1" applyFont="1" applyFill="1" applyBorder="1" applyAlignment="1">
      <alignment horizontal="left"/>
      <protection locked="0"/>
    </xf>
    <xf numFmtId="177" fontId="20" fillId="0" borderId="0" xfId="81" applyFont="1" applyFill="1" applyBorder="1" applyAlignment="1">
      <alignment/>
      <protection/>
    </xf>
    <xf numFmtId="0" fontId="14" fillId="29" borderId="0" xfId="71" applyFont="1" applyFill="1" applyProtection="1">
      <alignment/>
      <protection locked="0"/>
    </xf>
    <xf numFmtId="177" fontId="14" fillId="42" borderId="0" xfId="84" applyFont="1" applyFill="1" applyBorder="1">
      <alignment horizontal="right"/>
      <protection locked="0"/>
    </xf>
    <xf numFmtId="0" fontId="17" fillId="0" borderId="0" xfId="50" applyNumberFormat="1" applyFont="1" applyFill="1" applyAlignment="1" applyProtection="1">
      <alignment horizontal="left"/>
      <protection/>
    </xf>
    <xf numFmtId="0" fontId="20" fillId="0" borderId="23" xfId="51" applyNumberFormat="1" applyFont="1" applyFill="1" applyBorder="1" applyAlignment="1" applyProtection="1">
      <alignment/>
      <protection locked="0"/>
    </xf>
    <xf numFmtId="37" fontId="6" fillId="0" borderId="22" xfId="71" applyNumberFormat="1" applyFont="1" applyFill="1" applyBorder="1" applyProtection="1">
      <alignment/>
      <protection locked="0"/>
    </xf>
    <xf numFmtId="192" fontId="8" fillId="0" borderId="8" xfId="83" applyNumberFormat="1" applyFont="1" applyFill="1" applyProtection="1">
      <alignment horizontal="right"/>
      <protection/>
    </xf>
    <xf numFmtId="192" fontId="14" fillId="0" borderId="49" xfId="51" applyNumberFormat="1" applyFont="1" applyFill="1" applyBorder="1" applyAlignment="1" applyProtection="1">
      <alignment horizontal="center"/>
      <protection/>
    </xf>
    <xf numFmtId="0" fontId="7" fillId="0" borderId="0" xfId="71" applyFill="1" applyProtection="1">
      <alignment/>
      <protection locked="0"/>
    </xf>
    <xf numFmtId="192" fontId="8" fillId="0" borderId="0" xfId="83" applyNumberFormat="1" applyFont="1" applyFill="1" applyBorder="1">
      <alignment horizontal="right"/>
      <protection locked="0"/>
    </xf>
    <xf numFmtId="192" fontId="8" fillId="0" borderId="0" xfId="83" applyNumberFormat="1" applyFont="1" applyFill="1" applyBorder="1">
      <alignment horizontal="right"/>
      <protection locked="0"/>
    </xf>
    <xf numFmtId="192" fontId="8" fillId="0" borderId="0" xfId="51" applyNumberFormat="1" applyFont="1" applyFill="1" applyBorder="1" applyAlignment="1" applyProtection="1">
      <alignment/>
      <protection locked="0"/>
    </xf>
    <xf numFmtId="0" fontId="38" fillId="0" borderId="0" xfId="70" applyFont="1" applyFill="1" applyAlignment="1" applyProtection="1">
      <alignment horizontal="center"/>
      <protection/>
    </xf>
    <xf numFmtId="0" fontId="16" fillId="0" borderId="0" xfId="70" applyFont="1">
      <alignment/>
      <protection/>
    </xf>
    <xf numFmtId="0" fontId="40" fillId="0" borderId="0" xfId="70" applyFont="1" applyFill="1" applyAlignment="1" applyProtection="1">
      <alignment/>
      <protection/>
    </xf>
    <xf numFmtId="0" fontId="40" fillId="0" borderId="0" xfId="70" applyFont="1" applyFill="1" applyProtection="1">
      <alignment/>
      <protection/>
    </xf>
    <xf numFmtId="0" fontId="41" fillId="0" borderId="11" xfId="70" applyFont="1" applyFill="1" applyBorder="1" applyAlignment="1" applyProtection="1">
      <alignment horizontal="center"/>
      <protection/>
    </xf>
    <xf numFmtId="0" fontId="41" fillId="0" borderId="50" xfId="70" applyFont="1" applyFill="1" applyBorder="1" applyAlignment="1" applyProtection="1">
      <alignment horizontal="center"/>
      <protection/>
    </xf>
    <xf numFmtId="0" fontId="40" fillId="0" borderId="14" xfId="70" applyFont="1" applyFill="1" applyBorder="1" applyAlignment="1" applyProtection="1">
      <alignment horizontal="center"/>
      <protection/>
    </xf>
    <xf numFmtId="0" fontId="40" fillId="0" borderId="51" xfId="70" applyFont="1" applyFill="1" applyBorder="1" applyAlignment="1" applyProtection="1">
      <alignment horizontal="center"/>
      <protection/>
    </xf>
    <xf numFmtId="0" fontId="40" fillId="0" borderId="52" xfId="70" applyFont="1" applyFill="1" applyBorder="1" applyAlignment="1" applyProtection="1">
      <alignment horizontal="center"/>
      <protection/>
    </xf>
    <xf numFmtId="0" fontId="40" fillId="0" borderId="53" xfId="70" applyFont="1" applyFill="1" applyBorder="1" applyAlignment="1" applyProtection="1">
      <alignment horizontal="center"/>
      <protection/>
    </xf>
    <xf numFmtId="0" fontId="40" fillId="0" borderId="54" xfId="70" applyFont="1" applyFill="1" applyBorder="1" applyAlignment="1" applyProtection="1">
      <alignment horizontal="center"/>
      <protection locked="0"/>
    </xf>
    <xf numFmtId="0" fontId="40" fillId="0" borderId="0" xfId="70" applyFont="1" applyFill="1" applyAlignment="1" applyProtection="1">
      <alignment horizontal="center"/>
      <protection/>
    </xf>
    <xf numFmtId="0" fontId="40" fillId="0" borderId="55" xfId="70" applyFont="1" applyFill="1" applyBorder="1" applyAlignment="1" applyProtection="1">
      <alignment horizontal="center"/>
      <protection/>
    </xf>
    <xf numFmtId="201" fontId="40" fillId="39" borderId="50" xfId="70" applyNumberFormat="1" applyFont="1" applyFill="1" applyBorder="1" applyAlignment="1" applyProtection="1">
      <alignment horizontal="center"/>
      <protection locked="0"/>
    </xf>
    <xf numFmtId="0" fontId="40" fillId="39" borderId="52" xfId="70" applyFont="1" applyFill="1" applyBorder="1" applyAlignment="1" applyProtection="1">
      <alignment horizontal="center"/>
      <protection locked="0"/>
    </xf>
    <xf numFmtId="0" fontId="40" fillId="39" borderId="53" xfId="70" applyFont="1" applyFill="1" applyBorder="1" applyAlignment="1" applyProtection="1">
      <alignment horizontal="center"/>
      <protection locked="0"/>
    </xf>
    <xf numFmtId="201" fontId="40" fillId="39" borderId="53" xfId="70" applyNumberFormat="1" applyFont="1" applyFill="1" applyBorder="1" applyAlignment="1" applyProtection="1">
      <alignment horizontal="center"/>
      <protection locked="0"/>
    </xf>
    <xf numFmtId="0" fontId="40" fillId="0" borderId="11" xfId="70" applyFont="1" applyFill="1" applyBorder="1" applyAlignment="1" applyProtection="1">
      <alignment/>
      <protection locked="0"/>
    </xf>
    <xf numFmtId="0" fontId="40" fillId="0" borderId="12" xfId="70" applyFont="1" applyFill="1" applyBorder="1" applyAlignment="1" applyProtection="1">
      <alignment horizontal="center"/>
      <protection locked="0"/>
    </xf>
    <xf numFmtId="0" fontId="40" fillId="0" borderId="53" xfId="70" applyFont="1" applyFill="1" applyBorder="1" applyAlignment="1" applyProtection="1">
      <alignment horizontal="center"/>
      <protection locked="0"/>
    </xf>
    <xf numFmtId="0" fontId="40" fillId="0" borderId="12" xfId="70" applyFont="1" applyFill="1" applyBorder="1" applyAlignment="1" applyProtection="1">
      <alignment horizontal="center"/>
      <protection/>
    </xf>
    <xf numFmtId="0" fontId="15" fillId="0" borderId="0" xfId="71" applyFont="1" applyFill="1">
      <alignment/>
      <protection/>
    </xf>
    <xf numFmtId="177" fontId="13" fillId="0" borderId="28" xfId="83" applyFont="1" applyFill="1" applyBorder="1">
      <alignment horizontal="right"/>
      <protection locked="0"/>
    </xf>
    <xf numFmtId="5" fontId="8" fillId="0" borderId="8" xfId="83" applyNumberFormat="1" applyFont="1" applyFill="1" applyAlignment="1">
      <alignment horizontal="right"/>
      <protection locked="0"/>
    </xf>
    <xf numFmtId="192" fontId="8" fillId="0" borderId="8" xfId="83" applyNumberFormat="1" applyFont="1" applyFill="1" applyProtection="1">
      <alignment horizontal="right"/>
      <protection/>
    </xf>
    <xf numFmtId="0" fontId="12" fillId="0" borderId="8" xfId="83" applyNumberFormat="1" applyFont="1" applyFill="1" applyBorder="1" applyAlignment="1" applyProtection="1">
      <alignment horizontal="center"/>
      <protection/>
    </xf>
    <xf numFmtId="37" fontId="40" fillId="0" borderId="11" xfId="70" applyNumberFormat="1" applyFont="1" applyFill="1" applyBorder="1" applyAlignment="1" applyProtection="1">
      <alignment horizontal="center"/>
      <protection/>
    </xf>
    <xf numFmtId="37" fontId="40" fillId="0" borderId="50" xfId="70" applyNumberFormat="1" applyFont="1" applyFill="1" applyBorder="1" applyAlignment="1" applyProtection="1">
      <alignment horizontal="center"/>
      <protection/>
    </xf>
    <xf numFmtId="201" fontId="40" fillId="0" borderId="50" xfId="70" applyNumberFormat="1" applyFont="1" applyFill="1" applyBorder="1" applyAlignment="1" applyProtection="1">
      <alignment horizontal="center"/>
      <protection/>
    </xf>
    <xf numFmtId="201" fontId="40" fillId="0" borderId="53" xfId="70" applyNumberFormat="1" applyFont="1" applyFill="1" applyBorder="1" applyAlignment="1" applyProtection="1">
      <alignment horizontal="center"/>
      <protection/>
    </xf>
    <xf numFmtId="10" fontId="40" fillId="0" borderId="53" xfId="70" applyNumberFormat="1" applyFont="1" applyFill="1" applyBorder="1" applyAlignment="1" applyProtection="1">
      <alignment horizontal="center"/>
      <protection/>
    </xf>
    <xf numFmtId="10" fontId="12" fillId="0" borderId="8" xfId="75" applyNumberFormat="1" applyFont="1" applyFill="1" applyBorder="1" applyAlignment="1" applyProtection="1">
      <alignment horizontal="center"/>
      <protection/>
    </xf>
    <xf numFmtId="0" fontId="14" fillId="0" borderId="0" xfId="71" applyFont="1" applyFill="1" applyAlignment="1">
      <alignment horizontal="left"/>
      <protection/>
    </xf>
    <xf numFmtId="192" fontId="9" fillId="0" borderId="24" xfId="77" applyNumberFormat="1" applyFont="1" applyFill="1" applyBorder="1" applyAlignment="1" applyProtection="1">
      <alignment horizontal="center"/>
      <protection/>
    </xf>
    <xf numFmtId="0" fontId="31" fillId="0" borderId="17" xfId="72" applyFont="1" applyFill="1" applyBorder="1" applyAlignment="1" applyProtection="1">
      <alignment horizontal="left"/>
      <protection locked="0"/>
    </xf>
    <xf numFmtId="177" fontId="19" fillId="0" borderId="0" xfId="52" applyFont="1" applyFill="1" applyBorder="1" applyAlignment="1">
      <alignment horizontal="left"/>
    </xf>
    <xf numFmtId="177" fontId="19" fillId="0" borderId="0" xfId="52" applyFont="1" applyFill="1" applyBorder="1" applyAlignment="1">
      <alignment horizontal="center"/>
    </xf>
    <xf numFmtId="0" fontId="32" fillId="0" borderId="0" xfId="72" applyFont="1" applyFill="1" applyBorder="1">
      <alignment/>
      <protection/>
    </xf>
    <xf numFmtId="10" fontId="13" fillId="0" borderId="0" xfId="77" applyFont="1" applyFill="1" applyBorder="1" applyAlignment="1" applyProtection="1">
      <alignment horizontal="center"/>
      <protection/>
    </xf>
    <xf numFmtId="177" fontId="13" fillId="0" borderId="0" xfId="52" applyFont="1" applyFill="1" applyBorder="1" applyAlignment="1">
      <alignment horizontal="left"/>
    </xf>
    <xf numFmtId="0" fontId="13" fillId="0" borderId="0" xfId="72" applyFont="1" applyFill="1" applyBorder="1" applyProtection="1">
      <alignment/>
      <protection locked="0"/>
    </xf>
    <xf numFmtId="10" fontId="13" fillId="0" borderId="0" xfId="77" applyFont="1" applyFill="1" applyBorder="1" applyAlignment="1" applyProtection="1">
      <alignment horizontal="center"/>
      <protection locked="0"/>
    </xf>
    <xf numFmtId="0" fontId="32" fillId="0" borderId="0" xfId="71" applyFont="1">
      <alignment/>
      <protection/>
    </xf>
    <xf numFmtId="5" fontId="32" fillId="0" borderId="0" xfId="45" applyNumberFormat="1" applyFont="1" applyFill="1" applyAlignment="1">
      <alignment/>
    </xf>
    <xf numFmtId="0" fontId="16" fillId="0" borderId="0" xfId="71" applyFont="1" applyFill="1" applyAlignment="1">
      <alignment horizontal="left"/>
      <protection/>
    </xf>
    <xf numFmtId="0" fontId="7" fillId="0" borderId="0" xfId="71" applyFont="1" applyFill="1">
      <alignment/>
      <protection/>
    </xf>
    <xf numFmtId="5" fontId="7" fillId="0" borderId="0" xfId="45" applyNumberFormat="1" applyFont="1" applyFill="1" applyAlignment="1">
      <alignment/>
    </xf>
    <xf numFmtId="0" fontId="7" fillId="0" borderId="0" xfId="71" applyFont="1">
      <alignment/>
      <protection/>
    </xf>
    <xf numFmtId="0" fontId="7" fillId="0" borderId="0" xfId="71" applyFont="1" applyAlignment="1">
      <alignment horizontal="center"/>
      <protection/>
    </xf>
    <xf numFmtId="5" fontId="7" fillId="0" borderId="0" xfId="45" applyNumberFormat="1" applyFont="1" applyAlignment="1">
      <alignment/>
    </xf>
    <xf numFmtId="0" fontId="14" fillId="0" borderId="0" xfId="71" applyFont="1" applyFill="1">
      <alignment/>
      <protection/>
    </xf>
    <xf numFmtId="5" fontId="7" fillId="0" borderId="49" xfId="71" applyNumberFormat="1" applyFill="1" applyBorder="1" applyAlignment="1" applyProtection="1">
      <alignment horizontal="right"/>
      <protection locked="0"/>
    </xf>
    <xf numFmtId="192" fontId="14" fillId="0" borderId="49" xfId="51" applyNumberFormat="1" applyFont="1" applyFill="1" applyBorder="1" applyAlignment="1" applyProtection="1">
      <alignment horizontal="center"/>
      <protection locked="0"/>
    </xf>
    <xf numFmtId="1" fontId="13" fillId="39" borderId="49" xfId="83" applyNumberFormat="1" applyFont="1" applyFill="1" applyBorder="1" applyAlignment="1" applyProtection="1">
      <alignment horizontal="center"/>
      <protection locked="0"/>
    </xf>
    <xf numFmtId="0" fontId="17" fillId="0" borderId="0" xfId="71" applyNumberFormat="1" applyFont="1" applyFill="1" applyAlignment="1">
      <alignment horizontal="center"/>
      <protection/>
    </xf>
    <xf numFmtId="0" fontId="37" fillId="0" borderId="0" xfId="68" applyFont="1" applyBorder="1" applyAlignment="1">
      <alignment horizontal="center"/>
      <protection/>
    </xf>
    <xf numFmtId="0" fontId="2" fillId="0" borderId="56" xfId="68" applyBorder="1">
      <alignment/>
      <protection/>
    </xf>
    <xf numFmtId="0" fontId="37" fillId="0" borderId="0" xfId="68" applyFont="1" applyAlignment="1">
      <alignment horizontal="center"/>
      <protection/>
    </xf>
    <xf numFmtId="0" fontId="2" fillId="0" borderId="0" xfId="68" applyAlignment="1">
      <alignment horizontal="left"/>
      <protection/>
    </xf>
    <xf numFmtId="0" fontId="5" fillId="0" borderId="57" xfId="71" applyFont="1" applyBorder="1">
      <alignment/>
      <protection/>
    </xf>
    <xf numFmtId="0" fontId="7" fillId="0" borderId="58" xfId="71" applyFont="1" applyBorder="1">
      <alignment/>
      <protection/>
    </xf>
    <xf numFmtId="0" fontId="22" fillId="43" borderId="33" xfId="71" applyFont="1" applyFill="1" applyBorder="1" applyAlignment="1">
      <alignment/>
      <protection/>
    </xf>
    <xf numFmtId="10" fontId="12" fillId="43" borderId="8" xfId="76" applyFont="1" applyFill="1" applyBorder="1" applyAlignment="1" applyProtection="1">
      <alignment horizontal="center"/>
      <protection locked="0"/>
    </xf>
    <xf numFmtId="0" fontId="12" fillId="43" borderId="8" xfId="83" applyNumberFormat="1" applyFont="1" applyFill="1" applyBorder="1" applyAlignment="1">
      <alignment horizontal="center"/>
      <protection locked="0"/>
    </xf>
    <xf numFmtId="177" fontId="13" fillId="43" borderId="28" xfId="83" applyFont="1" applyFill="1" applyBorder="1">
      <alignment horizontal="right"/>
      <protection locked="0"/>
    </xf>
    <xf numFmtId="0" fontId="9" fillId="0" borderId="25" xfId="72" applyFont="1" applyFill="1" applyBorder="1">
      <alignment/>
      <protection/>
    </xf>
    <xf numFmtId="0" fontId="9" fillId="0" borderId="26" xfId="72" applyFont="1" applyFill="1" applyBorder="1">
      <alignment/>
      <protection/>
    </xf>
    <xf numFmtId="0" fontId="9" fillId="0" borderId="27" xfId="72" applyFont="1" applyFill="1" applyBorder="1">
      <alignment/>
      <protection/>
    </xf>
    <xf numFmtId="0" fontId="9" fillId="0" borderId="20" xfId="72" applyFont="1" applyFill="1" applyBorder="1">
      <alignment/>
      <protection/>
    </xf>
    <xf numFmtId="0" fontId="9" fillId="0" borderId="15" xfId="72" applyFont="1" applyFill="1" applyBorder="1">
      <alignment/>
      <protection/>
    </xf>
    <xf numFmtId="177" fontId="9" fillId="0" borderId="15" xfId="72" applyNumberFormat="1" applyFont="1" applyFill="1" applyBorder="1">
      <alignment/>
      <protection/>
    </xf>
    <xf numFmtId="0" fontId="26" fillId="0" borderId="27" xfId="72" applyFont="1" applyFill="1" applyBorder="1">
      <alignment/>
      <protection/>
    </xf>
    <xf numFmtId="1" fontId="9" fillId="0" borderId="8" xfId="84" applyNumberFormat="1" applyFont="1" applyFill="1" applyAlignment="1">
      <alignment horizontal="center"/>
      <protection locked="0"/>
    </xf>
    <xf numFmtId="1" fontId="9" fillId="0" borderId="8" xfId="84" applyNumberFormat="1" applyFont="1" applyFill="1" applyAlignment="1" applyProtection="1">
      <alignment horizontal="center"/>
      <protection/>
    </xf>
    <xf numFmtId="192" fontId="8" fillId="0" borderId="8" xfId="83" applyNumberFormat="1" applyFont="1" applyFill="1" applyAlignment="1">
      <alignment horizontal="right"/>
      <protection locked="0"/>
    </xf>
    <xf numFmtId="192" fontId="5" fillId="0" borderId="59" xfId="0" applyNumberFormat="1" applyFont="1" applyBorder="1" applyAlignment="1">
      <alignment horizontal="right" vertical="top"/>
    </xf>
    <xf numFmtId="201" fontId="86" fillId="0" borderId="0" xfId="70" applyNumberFormat="1" applyFont="1">
      <alignment/>
      <protection/>
    </xf>
    <xf numFmtId="2" fontId="86" fillId="0" borderId="0" xfId="70" applyNumberFormat="1" applyFont="1">
      <alignment/>
      <protection/>
    </xf>
    <xf numFmtId="2" fontId="86" fillId="0" borderId="0" xfId="70" applyNumberFormat="1" applyFont="1" applyBorder="1">
      <alignment/>
      <protection/>
    </xf>
    <xf numFmtId="192" fontId="8" fillId="39" borderId="0" xfId="71" applyNumberFormat="1" applyFont="1" applyFill="1" applyBorder="1" applyProtection="1">
      <alignment/>
      <protection locked="0"/>
    </xf>
    <xf numFmtId="177" fontId="12" fillId="39" borderId="8" xfId="83" applyFont="1" applyFill="1" applyBorder="1" applyAlignment="1">
      <alignment horizontal="center"/>
      <protection locked="0"/>
    </xf>
    <xf numFmtId="201" fontId="16" fillId="0" borderId="0" xfId="71" applyNumberFormat="1" applyFont="1" applyFill="1">
      <alignment/>
      <protection/>
    </xf>
    <xf numFmtId="201" fontId="16" fillId="0" borderId="0" xfId="71" applyNumberFormat="1" applyFont="1" applyFill="1" applyProtection="1">
      <alignment/>
      <protection locked="0"/>
    </xf>
    <xf numFmtId="192" fontId="8" fillId="0" borderId="22" xfId="71" applyNumberFormat="1" applyFont="1" applyFill="1" applyBorder="1" applyProtection="1">
      <alignment/>
      <protection locked="0"/>
    </xf>
    <xf numFmtId="177" fontId="13" fillId="44" borderId="28" xfId="83" applyFont="1" applyFill="1" applyBorder="1">
      <alignment horizontal="right"/>
      <protection locked="0"/>
    </xf>
    <xf numFmtId="0" fontId="26" fillId="0" borderId="0" xfId="72" applyFont="1" applyFill="1" applyBorder="1">
      <alignment/>
      <protection/>
    </xf>
    <xf numFmtId="0" fontId="31" fillId="0" borderId="0" xfId="72" applyFont="1" applyFill="1" applyBorder="1" applyAlignment="1" applyProtection="1">
      <alignment horizontal="left"/>
      <protection locked="0"/>
    </xf>
    <xf numFmtId="0" fontId="30" fillId="0" borderId="27" xfId="72" applyFont="1" applyFill="1" applyBorder="1">
      <alignment/>
      <protection/>
    </xf>
    <xf numFmtId="0" fontId="44" fillId="29" borderId="0" xfId="72" applyFont="1" applyFill="1">
      <alignment/>
      <protection/>
    </xf>
    <xf numFmtId="0" fontId="30" fillId="29" borderId="0" xfId="72" applyFont="1" applyFill="1">
      <alignment/>
      <protection/>
    </xf>
    <xf numFmtId="0" fontId="30" fillId="45" borderId="53" xfId="72" applyFont="1" applyFill="1" applyBorder="1" applyAlignment="1" applyProtection="1">
      <alignment horizontal="left"/>
      <protection locked="0"/>
    </xf>
    <xf numFmtId="0" fontId="30" fillId="45" borderId="60" xfId="72" applyFont="1" applyFill="1" applyBorder="1" applyAlignment="1">
      <alignment/>
      <protection/>
    </xf>
    <xf numFmtId="0" fontId="30" fillId="45" borderId="61" xfId="72" applyFont="1" applyFill="1" applyBorder="1" applyAlignment="1" applyProtection="1">
      <alignment horizontal="left"/>
      <protection locked="0"/>
    </xf>
    <xf numFmtId="0" fontId="30" fillId="45" borderId="22" xfId="72" applyFont="1" applyFill="1" applyBorder="1" applyAlignment="1">
      <alignment/>
      <protection/>
    </xf>
    <xf numFmtId="0" fontId="9" fillId="0" borderId="0" xfId="71" applyFont="1" applyFill="1" applyAlignment="1">
      <alignment horizontal="right"/>
      <protection/>
    </xf>
    <xf numFmtId="0" fontId="9" fillId="0" borderId="0" xfId="71" applyFont="1" applyFill="1" applyAlignment="1" applyProtection="1">
      <alignment horizontal="left"/>
      <protection locked="0"/>
    </xf>
    <xf numFmtId="177" fontId="12" fillId="43" borderId="62" xfId="83" applyFont="1" applyFill="1" applyBorder="1" applyAlignment="1">
      <alignment horizontal="left"/>
      <protection locked="0"/>
    </xf>
    <xf numFmtId="1" fontId="9" fillId="0" borderId="8" xfId="84" applyNumberFormat="1" applyFont="1" applyFill="1" applyBorder="1" applyAlignment="1" applyProtection="1">
      <alignment horizontal="center"/>
      <protection/>
    </xf>
    <xf numFmtId="0" fontId="9" fillId="29" borderId="0" xfId="72" applyFont="1" applyFill="1" applyBorder="1">
      <alignment/>
      <protection/>
    </xf>
    <xf numFmtId="0" fontId="9" fillId="29" borderId="0" xfId="72" applyFont="1" applyFill="1" applyBorder="1">
      <alignment/>
      <protection/>
    </xf>
    <xf numFmtId="0" fontId="29" fillId="29" borderId="0" xfId="72" applyFont="1" applyFill="1" applyBorder="1">
      <alignment/>
      <protection/>
    </xf>
    <xf numFmtId="9" fontId="9" fillId="0" borderId="20" xfId="72" applyNumberFormat="1" applyFont="1" applyFill="1" applyBorder="1" applyAlignment="1">
      <alignment horizontal="center"/>
      <protection/>
    </xf>
    <xf numFmtId="0" fontId="30" fillId="0" borderId="15" xfId="72" applyFont="1" applyFill="1" applyBorder="1">
      <alignment/>
      <protection/>
    </xf>
    <xf numFmtId="0" fontId="29" fillId="29" borderId="15" xfId="72" applyFont="1" applyFill="1" applyBorder="1">
      <alignment/>
      <protection/>
    </xf>
    <xf numFmtId="0" fontId="9" fillId="29" borderId="15" xfId="72" applyFont="1" applyFill="1" applyBorder="1">
      <alignment/>
      <protection/>
    </xf>
    <xf numFmtId="0" fontId="26" fillId="0" borderId="19" xfId="72" applyFont="1" applyFill="1" applyBorder="1" applyAlignment="1">
      <alignment horizontal="center"/>
      <protection/>
    </xf>
    <xf numFmtId="0" fontId="26" fillId="0" borderId="0" xfId="72" applyFont="1" applyFill="1" applyBorder="1" applyAlignment="1">
      <alignment horizontal="center"/>
      <protection/>
    </xf>
    <xf numFmtId="0" fontId="9" fillId="0" borderId="17" xfId="72" applyFont="1" applyFill="1" applyBorder="1" applyAlignment="1">
      <alignment horizontal="center"/>
      <protection/>
    </xf>
    <xf numFmtId="1" fontId="9" fillId="0" borderId="0" xfId="72" applyNumberFormat="1" applyFont="1" applyFill="1" applyAlignment="1">
      <alignment horizontal="center"/>
      <protection/>
    </xf>
    <xf numFmtId="1" fontId="9" fillId="0" borderId="0" xfId="72" applyNumberFormat="1" applyFont="1" applyFill="1" applyBorder="1" applyAlignment="1">
      <alignment horizontal="center"/>
      <protection/>
    </xf>
    <xf numFmtId="0" fontId="9" fillId="0" borderId="24" xfId="72" applyFont="1" applyFill="1" applyBorder="1" applyAlignment="1">
      <alignment horizontal="center"/>
      <protection/>
    </xf>
    <xf numFmtId="0" fontId="9" fillId="34" borderId="0" xfId="72" applyFont="1" applyFill="1" applyAlignment="1">
      <alignment horizontal="center"/>
      <protection/>
    </xf>
    <xf numFmtId="0" fontId="9" fillId="34" borderId="0" xfId="72" applyFont="1" applyFill="1" applyAlignment="1">
      <alignment horizontal="center"/>
      <protection/>
    </xf>
    <xf numFmtId="7" fontId="0" fillId="0" borderId="18" xfId="45" applyFill="1" applyBorder="1" applyAlignment="1">
      <alignment/>
    </xf>
    <xf numFmtId="7" fontId="0" fillId="29" borderId="19" xfId="45" applyFill="1" applyBorder="1" applyAlignment="1">
      <alignment/>
    </xf>
    <xf numFmtId="7" fontId="0" fillId="29" borderId="19" xfId="45" applyFill="1" applyBorder="1" applyAlignment="1">
      <alignment/>
    </xf>
    <xf numFmtId="7" fontId="0" fillId="0" borderId="19" xfId="45" applyFill="1" applyBorder="1" applyAlignment="1">
      <alignment horizontal="center"/>
    </xf>
    <xf numFmtId="7" fontId="0" fillId="0" borderId="19" xfId="45" applyFill="1" applyBorder="1" applyAlignment="1">
      <alignment/>
    </xf>
    <xf numFmtId="7" fontId="0" fillId="0" borderId="34" xfId="45" applyFill="1" applyBorder="1" applyAlignment="1">
      <alignment/>
    </xf>
    <xf numFmtId="7" fontId="0" fillId="29" borderId="0" xfId="45" applyFill="1" applyAlignment="1">
      <alignment/>
    </xf>
    <xf numFmtId="1" fontId="9" fillId="0" borderId="19" xfId="72" applyNumberFormat="1" applyFont="1" applyFill="1" applyBorder="1" applyAlignment="1">
      <alignment horizontal="center"/>
      <protection/>
    </xf>
    <xf numFmtId="1" fontId="9" fillId="0" borderId="8" xfId="72" applyNumberFormat="1" applyFont="1" applyFill="1" applyBorder="1" applyAlignment="1">
      <alignment horizontal="center"/>
      <protection/>
    </xf>
    <xf numFmtId="1" fontId="9" fillId="0" borderId="33" xfId="72" applyNumberFormat="1" applyFont="1" applyFill="1" applyBorder="1" applyAlignment="1">
      <alignment horizontal="center"/>
      <protection/>
    </xf>
    <xf numFmtId="4" fontId="9" fillId="29" borderId="0" xfId="72" applyNumberFormat="1" applyFont="1" applyFill="1" applyBorder="1">
      <alignment/>
      <protection/>
    </xf>
    <xf numFmtId="4" fontId="29" fillId="29" borderId="0" xfId="72" applyNumberFormat="1" applyFont="1" applyFill="1" applyBorder="1">
      <alignment/>
      <protection/>
    </xf>
    <xf numFmtId="4" fontId="9" fillId="29" borderId="20" xfId="72" applyNumberFormat="1" applyFont="1" applyFill="1" applyBorder="1">
      <alignment/>
      <protection/>
    </xf>
    <xf numFmtId="4" fontId="9" fillId="0" borderId="0" xfId="72" applyNumberFormat="1" applyFont="1" applyFill="1" applyBorder="1">
      <alignment/>
      <protection/>
    </xf>
    <xf numFmtId="4" fontId="7" fillId="0" borderId="20" xfId="72" applyNumberFormat="1" applyFont="1" applyFill="1" applyBorder="1">
      <alignment/>
      <protection/>
    </xf>
    <xf numFmtId="0" fontId="28" fillId="0" borderId="0" xfId="72" applyFont="1" applyFill="1" applyAlignment="1" applyProtection="1">
      <alignment/>
      <protection locked="0"/>
    </xf>
    <xf numFmtId="0" fontId="30" fillId="45" borderId="60" xfId="72" applyFont="1" applyFill="1" applyBorder="1" applyAlignment="1">
      <alignment horizontal="center"/>
      <protection/>
    </xf>
    <xf numFmtId="0" fontId="30" fillId="45" borderId="22" xfId="72" applyFont="1" applyFill="1" applyBorder="1" applyAlignment="1">
      <alignment horizontal="center"/>
      <protection/>
    </xf>
    <xf numFmtId="0" fontId="44" fillId="46" borderId="60" xfId="72" applyFont="1" applyFill="1" applyBorder="1">
      <alignment/>
      <protection/>
    </xf>
    <xf numFmtId="0" fontId="44" fillId="46" borderId="63" xfId="72" applyFont="1" applyFill="1" applyBorder="1">
      <alignment/>
      <protection/>
    </xf>
    <xf numFmtId="0" fontId="44" fillId="46" borderId="22" xfId="72" applyFont="1" applyFill="1" applyBorder="1">
      <alignment/>
      <protection/>
    </xf>
    <xf numFmtId="0" fontId="44" fillId="46" borderId="64" xfId="72" applyFont="1" applyFill="1" applyBorder="1">
      <alignment/>
      <protection/>
    </xf>
    <xf numFmtId="0" fontId="9" fillId="0" borderId="0" xfId="72" applyFont="1" applyFill="1" applyBorder="1" applyAlignment="1">
      <alignment horizontal="right"/>
      <protection/>
    </xf>
    <xf numFmtId="0" fontId="9" fillId="29" borderId="0" xfId="72" applyFont="1" applyFill="1" applyBorder="1" applyAlignment="1">
      <alignment horizontal="right"/>
      <protection/>
    </xf>
    <xf numFmtId="0" fontId="9" fillId="0" borderId="0" xfId="72" applyFont="1" applyFill="1" applyBorder="1">
      <alignment/>
      <protection/>
    </xf>
    <xf numFmtId="0" fontId="29" fillId="0" borderId="0" xfId="72" applyFont="1" applyFill="1" applyBorder="1">
      <alignment/>
      <protection/>
    </xf>
    <xf numFmtId="0" fontId="26" fillId="0" borderId="15" xfId="72" applyFont="1" applyFill="1" applyBorder="1">
      <alignment/>
      <protection/>
    </xf>
    <xf numFmtId="0" fontId="9" fillId="0" borderId="15" xfId="72" applyFont="1" applyFill="1" applyBorder="1">
      <alignment/>
      <protection/>
    </xf>
    <xf numFmtId="177" fontId="9" fillId="45" borderId="19" xfId="52" applyFont="1" applyFill="1" applyBorder="1" applyAlignment="1">
      <alignment/>
    </xf>
    <xf numFmtId="192" fontId="12" fillId="43" borderId="15" xfId="51" applyNumberFormat="1" applyFont="1" applyFill="1" applyBorder="1" applyAlignment="1" applyProtection="1">
      <alignment horizontal="center"/>
      <protection/>
    </xf>
    <xf numFmtId="0" fontId="35" fillId="47" borderId="0" xfId="71" applyFont="1" applyFill="1">
      <alignment/>
      <protection/>
    </xf>
    <xf numFmtId="0" fontId="7" fillId="47" borderId="0" xfId="71" applyFill="1">
      <alignment/>
      <protection/>
    </xf>
    <xf numFmtId="0" fontId="16" fillId="47" borderId="0" xfId="71" applyFont="1" applyFill="1" applyProtection="1">
      <alignment/>
      <protection locked="0"/>
    </xf>
    <xf numFmtId="192" fontId="8" fillId="43" borderId="8" xfId="83" applyNumberFormat="1" applyFont="1" applyFill="1">
      <alignment horizontal="right"/>
      <protection locked="0"/>
    </xf>
    <xf numFmtId="192" fontId="8" fillId="43" borderId="0" xfId="71" applyNumberFormat="1" applyFont="1" applyFill="1" applyBorder="1" applyProtection="1">
      <alignment/>
      <protection locked="0"/>
    </xf>
    <xf numFmtId="0" fontId="14" fillId="0" borderId="65" xfId="71" applyFont="1" applyFill="1" applyBorder="1">
      <alignment/>
      <protection/>
    </xf>
    <xf numFmtId="0" fontId="16" fillId="0" borderId="23" xfId="71" applyFont="1" applyFill="1" applyBorder="1" applyProtection="1">
      <alignment/>
      <protection locked="0"/>
    </xf>
    <xf numFmtId="10" fontId="8" fillId="43" borderId="66" xfId="76" applyFont="1" applyFill="1" applyBorder="1" applyAlignment="1">
      <alignment horizontal="center"/>
    </xf>
    <xf numFmtId="177" fontId="9" fillId="43" borderId="8" xfId="83" applyFont="1" applyFill="1" applyBorder="1" applyAlignment="1">
      <alignment horizontal="center"/>
      <protection locked="0"/>
    </xf>
    <xf numFmtId="177" fontId="13" fillId="0" borderId="27" xfId="52" applyFont="1" applyFill="1" applyBorder="1" applyAlignment="1">
      <alignment horizontal="left"/>
    </xf>
    <xf numFmtId="0" fontId="43" fillId="0" borderId="0" xfId="71" applyFont="1" applyFill="1" applyAlignment="1">
      <alignment horizontal="center" wrapText="1"/>
      <protection/>
    </xf>
    <xf numFmtId="0" fontId="6" fillId="0" borderId="0" xfId="71" applyFont="1">
      <alignment/>
      <protection/>
    </xf>
    <xf numFmtId="0" fontId="45" fillId="0" borderId="42" xfId="71" applyFont="1" applyFill="1" applyBorder="1">
      <alignment/>
      <protection/>
    </xf>
    <xf numFmtId="0" fontId="6" fillId="0" borderId="44" xfId="71" applyFont="1" applyBorder="1">
      <alignment/>
      <protection/>
    </xf>
    <xf numFmtId="0" fontId="6" fillId="0" borderId="45" xfId="71" applyFont="1" applyBorder="1">
      <alignment/>
      <protection/>
    </xf>
    <xf numFmtId="0" fontId="6" fillId="0" borderId="46" xfId="71" applyFont="1" applyBorder="1">
      <alignment/>
      <protection/>
    </xf>
    <xf numFmtId="5" fontId="6" fillId="0" borderId="46" xfId="71" applyNumberFormat="1" applyFont="1" applyBorder="1">
      <alignment/>
      <protection/>
    </xf>
    <xf numFmtId="0" fontId="6" fillId="0" borderId="47" xfId="71" applyFont="1" applyBorder="1">
      <alignment/>
      <protection/>
    </xf>
    <xf numFmtId="5" fontId="6" fillId="0" borderId="48" xfId="71" applyNumberFormat="1" applyFont="1" applyBorder="1">
      <alignment/>
      <protection/>
    </xf>
    <xf numFmtId="0" fontId="87" fillId="0" borderId="0" xfId="71" applyFont="1" applyFill="1">
      <alignment/>
      <protection/>
    </xf>
    <xf numFmtId="0" fontId="87" fillId="0" borderId="0" xfId="71" applyFont="1">
      <alignment/>
      <protection/>
    </xf>
    <xf numFmtId="0" fontId="88" fillId="0" borderId="0" xfId="71" applyFont="1">
      <alignment/>
      <protection/>
    </xf>
    <xf numFmtId="192" fontId="8" fillId="0" borderId="0" xfId="71" applyNumberFormat="1" applyFont="1" applyFill="1" applyBorder="1">
      <alignment/>
      <protection/>
    </xf>
    <xf numFmtId="192" fontId="7" fillId="0" borderId="0" xfId="71" applyNumberFormat="1" applyFill="1" applyBorder="1">
      <alignment/>
      <protection/>
    </xf>
    <xf numFmtId="192" fontId="8" fillId="0" borderId="0" xfId="71" applyNumberFormat="1" applyFont="1" applyBorder="1">
      <alignment/>
      <protection/>
    </xf>
    <xf numFmtId="192" fontId="5" fillId="0" borderId="0" xfId="0" applyNumberFormat="1" applyFont="1" applyBorder="1" applyAlignment="1">
      <alignment horizontal="right" vertical="top"/>
    </xf>
    <xf numFmtId="0" fontId="12" fillId="39" borderId="19" xfId="83" applyNumberFormat="1" applyFont="1" applyFill="1" applyBorder="1" applyAlignment="1">
      <alignment horizontal="center"/>
      <protection locked="0"/>
    </xf>
    <xf numFmtId="177" fontId="16" fillId="0" borderId="10" xfId="51" applyFont="1" applyFill="1" applyBorder="1" applyAlignment="1" applyProtection="1">
      <alignment horizontal="center"/>
      <protection/>
    </xf>
    <xf numFmtId="192" fontId="6" fillId="0" borderId="67" xfId="51" applyNumberFormat="1" applyFont="1" applyFill="1" applyBorder="1" applyAlignment="1" applyProtection="1">
      <alignment horizontal="center"/>
      <protection/>
    </xf>
    <xf numFmtId="192" fontId="12" fillId="0" borderId="34" xfId="51" applyNumberFormat="1" applyFont="1" applyFill="1" applyBorder="1" applyAlignment="1" applyProtection="1">
      <alignment horizontal="center"/>
      <protection/>
    </xf>
    <xf numFmtId="0" fontId="15" fillId="0" borderId="0" xfId="71" applyFont="1" applyFill="1">
      <alignment/>
      <protection/>
    </xf>
    <xf numFmtId="0" fontId="12" fillId="0" borderId="0" xfId="83" applyNumberFormat="1" applyFont="1" applyFill="1" applyBorder="1" applyAlignment="1">
      <alignment horizontal="center"/>
      <protection locked="0"/>
    </xf>
    <xf numFmtId="0" fontId="89" fillId="0" borderId="0" xfId="71" applyFont="1" applyFill="1">
      <alignment/>
      <protection/>
    </xf>
    <xf numFmtId="0" fontId="89" fillId="0" borderId="0" xfId="71" applyFont="1">
      <alignment/>
      <protection/>
    </xf>
    <xf numFmtId="0" fontId="90" fillId="0" borderId="0" xfId="71" applyFont="1" applyFill="1">
      <alignment/>
      <protection/>
    </xf>
    <xf numFmtId="0" fontId="90" fillId="0" borderId="0" xfId="71" applyFont="1">
      <alignment/>
      <protection/>
    </xf>
    <xf numFmtId="5" fontId="89" fillId="0" borderId="0" xfId="71" applyNumberFormat="1" applyFont="1">
      <alignment/>
      <protection/>
    </xf>
    <xf numFmtId="0" fontId="12" fillId="0" borderId="0" xfId="71" applyFont="1" applyFill="1" applyAlignment="1">
      <alignment horizontal="right"/>
      <protection/>
    </xf>
    <xf numFmtId="10" fontId="0" fillId="0" borderId="0" xfId="75" applyAlignment="1">
      <alignment/>
    </xf>
    <xf numFmtId="10" fontId="46" fillId="0" borderId="68" xfId="70" applyNumberFormat="1" applyFont="1" applyFill="1" applyBorder="1" applyAlignment="1" applyProtection="1">
      <alignment horizontal="center"/>
      <protection/>
    </xf>
    <xf numFmtId="0" fontId="46" fillId="0" borderId="69" xfId="70" applyFont="1" applyFill="1" applyBorder="1" applyAlignment="1" applyProtection="1">
      <alignment horizontal="center"/>
      <protection/>
    </xf>
    <xf numFmtId="0" fontId="46" fillId="0" borderId="70" xfId="70" applyFont="1" applyFill="1" applyBorder="1" applyAlignment="1" applyProtection="1">
      <alignment horizontal="center"/>
      <protection/>
    </xf>
    <xf numFmtId="10" fontId="91" fillId="48" borderId="0" xfId="75" applyNumberFormat="1" applyFont="1" applyFill="1" applyAlignment="1">
      <alignment/>
    </xf>
    <xf numFmtId="10" fontId="91" fillId="48" borderId="14" xfId="75" applyNumberFormat="1" applyFont="1" applyFill="1" applyBorder="1" applyAlignment="1">
      <alignment/>
    </xf>
    <xf numFmtId="10" fontId="91" fillId="48" borderId="0" xfId="75" applyNumberFormat="1" applyFont="1" applyFill="1" applyBorder="1" applyAlignment="1" applyProtection="1">
      <alignment horizontal="center"/>
      <protection/>
    </xf>
    <xf numFmtId="10" fontId="16" fillId="0" borderId="0" xfId="70" applyNumberFormat="1" applyFont="1">
      <alignment/>
      <protection/>
    </xf>
    <xf numFmtId="1" fontId="13" fillId="39" borderId="8" xfId="83" applyNumberFormat="1" applyFont="1" applyFill="1" applyBorder="1" applyAlignment="1" applyProtection="1">
      <alignment horizontal="center"/>
      <protection locked="0"/>
    </xf>
    <xf numFmtId="0" fontId="92" fillId="0" borderId="0" xfId="72" applyFont="1" applyFill="1" applyBorder="1">
      <alignment/>
      <protection/>
    </xf>
    <xf numFmtId="1" fontId="12" fillId="39" borderId="19" xfId="83" applyNumberFormat="1" applyFont="1" applyFill="1" applyBorder="1" applyAlignment="1">
      <alignment horizontal="center"/>
      <protection locked="0"/>
    </xf>
    <xf numFmtId="37" fontId="41" fillId="0" borderId="56" xfId="70" applyNumberFormat="1" applyFont="1" applyFill="1" applyBorder="1" applyAlignment="1" applyProtection="1">
      <alignment horizontal="center"/>
      <protection/>
    </xf>
    <xf numFmtId="0" fontId="6" fillId="0" borderId="0" xfId="71" applyFont="1" applyFill="1" applyAlignment="1">
      <alignment horizontal="left"/>
      <protection/>
    </xf>
    <xf numFmtId="0" fontId="14" fillId="29" borderId="0" xfId="71" applyFont="1" applyFill="1" applyProtection="1">
      <alignment/>
      <protection locked="0"/>
    </xf>
    <xf numFmtId="177" fontId="14" fillId="42" borderId="22" xfId="84" applyFont="1" applyFill="1" applyBorder="1">
      <alignment horizontal="right"/>
      <protection locked="0"/>
    </xf>
    <xf numFmtId="177" fontId="8" fillId="42" borderId="0" xfId="84" applyFont="1" applyFill="1" applyBorder="1">
      <alignment horizontal="right"/>
      <protection locked="0"/>
    </xf>
    <xf numFmtId="177" fontId="8" fillId="42" borderId="0" xfId="52" applyFont="1" applyFill="1" applyBorder="1" applyAlignment="1" applyProtection="1">
      <alignment/>
      <protection/>
    </xf>
    <xf numFmtId="177" fontId="8" fillId="42" borderId="0" xfId="52" applyFont="1" applyFill="1" applyBorder="1" applyAlignment="1" applyProtection="1">
      <alignment/>
      <protection locked="0"/>
    </xf>
    <xf numFmtId="177" fontId="8" fillId="0" borderId="0" xfId="84" applyFont="1" applyFill="1" applyBorder="1">
      <alignment horizontal="right"/>
      <protection locked="0"/>
    </xf>
    <xf numFmtId="177" fontId="8" fillId="42" borderId="33" xfId="84" applyFont="1" applyFill="1" applyBorder="1">
      <alignment horizontal="right"/>
      <protection locked="0"/>
    </xf>
    <xf numFmtId="0" fontId="16" fillId="0" borderId="0" xfId="0" applyFont="1" applyAlignment="1">
      <alignment vertical="top"/>
    </xf>
    <xf numFmtId="0" fontId="16" fillId="0" borderId="0" xfId="70" applyFont="1" applyBorder="1">
      <alignment/>
      <protection/>
    </xf>
    <xf numFmtId="10" fontId="91" fillId="48" borderId="0" xfId="75" applyNumberFormat="1" applyFont="1" applyFill="1" applyBorder="1" applyAlignment="1">
      <alignment/>
    </xf>
    <xf numFmtId="0" fontId="9" fillId="0" borderId="0" xfId="71" applyFont="1" applyFill="1" applyBorder="1" applyAlignment="1">
      <alignment horizontal="right"/>
      <protection/>
    </xf>
    <xf numFmtId="177" fontId="9" fillId="0" borderId="0" xfId="83" applyFont="1" applyFill="1" applyBorder="1" applyAlignment="1">
      <alignment horizontal="center"/>
      <protection locked="0"/>
    </xf>
    <xf numFmtId="0" fontId="9" fillId="0" borderId="0" xfId="71" applyFont="1" applyFill="1" applyBorder="1" applyAlignment="1" applyProtection="1">
      <alignment horizontal="left"/>
      <protection locked="0"/>
    </xf>
    <xf numFmtId="0" fontId="30" fillId="0" borderId="0" xfId="72" applyFont="1" applyFill="1" applyBorder="1">
      <alignment/>
      <protection/>
    </xf>
    <xf numFmtId="3" fontId="0" fillId="0" borderId="0" xfId="0" applyNumberFormat="1" applyFont="1" applyFill="1" applyBorder="1" applyAlignment="1">
      <alignment/>
    </xf>
    <xf numFmtId="0" fontId="30" fillId="0" borderId="0" xfId="72" applyFont="1" applyFill="1" applyBorder="1" applyAlignment="1">
      <alignment/>
      <protection/>
    </xf>
    <xf numFmtId="0" fontId="30" fillId="0" borderId="0" xfId="72" applyFont="1" applyFill="1" applyBorder="1" applyAlignment="1">
      <alignment horizontal="center"/>
      <protection/>
    </xf>
    <xf numFmtId="0" fontId="44" fillId="0" borderId="0" xfId="72" applyFont="1" applyFill="1" applyBorder="1">
      <alignment/>
      <protection/>
    </xf>
    <xf numFmtId="0" fontId="49" fillId="0" borderId="0" xfId="72" applyFont="1" applyFill="1" applyBorder="1" applyAlignment="1" applyProtection="1">
      <alignment horizontal="left"/>
      <protection locked="0"/>
    </xf>
    <xf numFmtId="0" fontId="9" fillId="0" borderId="66" xfId="72" applyFont="1" applyFill="1" applyBorder="1" applyAlignment="1" applyProtection="1">
      <alignment horizontal="center" vertical="center"/>
      <protection locked="0"/>
    </xf>
    <xf numFmtId="0" fontId="9" fillId="0" borderId="66" xfId="72" applyFont="1" applyFill="1" applyBorder="1" applyAlignment="1">
      <alignment horizontal="center" vertical="center"/>
      <protection/>
    </xf>
    <xf numFmtId="0" fontId="9" fillId="0" borderId="66" xfId="72" applyFont="1" applyFill="1" applyBorder="1" applyAlignment="1">
      <alignment horizontal="center" wrapText="1"/>
      <protection/>
    </xf>
    <xf numFmtId="0" fontId="31" fillId="0" borderId="66" xfId="72" applyFont="1" applyFill="1" applyBorder="1" applyAlignment="1" applyProtection="1">
      <alignment horizontal="left"/>
      <protection locked="0"/>
    </xf>
    <xf numFmtId="0" fontId="9" fillId="0" borderId="66" xfId="72" applyFont="1" applyFill="1" applyBorder="1" applyAlignment="1">
      <alignment/>
      <protection/>
    </xf>
    <xf numFmtId="0" fontId="9" fillId="0" borderId="66" xfId="72" applyFont="1" applyFill="1" applyBorder="1" applyAlignment="1">
      <alignment horizontal="center"/>
      <protection/>
    </xf>
    <xf numFmtId="0" fontId="9" fillId="0" borderId="38" xfId="71" applyFont="1" applyFill="1" applyBorder="1" applyAlignment="1">
      <alignment horizontal="right"/>
      <protection/>
    </xf>
    <xf numFmtId="177" fontId="9" fillId="0" borderId="38" xfId="83" applyFont="1" applyFill="1" applyBorder="1" applyAlignment="1">
      <alignment horizontal="center"/>
      <protection locked="0"/>
    </xf>
    <xf numFmtId="0" fontId="9" fillId="0" borderId="0" xfId="72" applyFont="1" applyFill="1" applyBorder="1" applyAlignment="1">
      <alignment horizontal="right" wrapText="1"/>
      <protection/>
    </xf>
    <xf numFmtId="0" fontId="30" fillId="0" borderId="22" xfId="72" applyFont="1" applyFill="1" applyBorder="1" applyAlignment="1">
      <alignment/>
      <protection/>
    </xf>
    <xf numFmtId="0" fontId="50" fillId="0" borderId="0" xfId="72" applyFont="1" applyFill="1" applyBorder="1" applyAlignment="1" applyProtection="1">
      <alignment horizontal="right"/>
      <protection locked="0"/>
    </xf>
    <xf numFmtId="0" fontId="27" fillId="0" borderId="0" xfId="72" applyFont="1" applyFill="1" applyBorder="1" applyAlignment="1" applyProtection="1">
      <alignment horizontal="right"/>
      <protection locked="0"/>
    </xf>
    <xf numFmtId="0" fontId="37" fillId="0" borderId="42" xfId="68" applyFont="1" applyBorder="1" applyAlignment="1">
      <alignment horizontal="center" wrapText="1"/>
      <protection/>
    </xf>
    <xf numFmtId="0" fontId="37" fillId="0" borderId="43" xfId="68" applyFont="1" applyBorder="1" applyAlignment="1">
      <alignment horizontal="center"/>
      <protection/>
    </xf>
    <xf numFmtId="0" fontId="37" fillId="0" borderId="44" xfId="68" applyFont="1" applyBorder="1" applyAlignment="1">
      <alignment horizontal="center"/>
      <protection/>
    </xf>
    <xf numFmtId="0" fontId="37" fillId="0" borderId="47" xfId="68" applyFont="1" applyBorder="1" applyAlignment="1">
      <alignment horizontal="center"/>
      <protection/>
    </xf>
    <xf numFmtId="0" fontId="37" fillId="0" borderId="38" xfId="68" applyFont="1" applyBorder="1" applyAlignment="1">
      <alignment horizontal="center"/>
      <protection/>
    </xf>
    <xf numFmtId="0" fontId="37" fillId="0" borderId="48" xfId="68" applyFont="1" applyBorder="1" applyAlignment="1">
      <alignment horizontal="center"/>
      <protection/>
    </xf>
    <xf numFmtId="0" fontId="2" fillId="0" borderId="45" xfId="68" applyBorder="1" applyAlignment="1">
      <alignment horizontal="left" wrapText="1"/>
      <protection/>
    </xf>
    <xf numFmtId="0" fontId="2" fillId="0" borderId="0" xfId="68" applyBorder="1" applyAlignment="1">
      <alignment horizontal="left" wrapText="1"/>
      <protection/>
    </xf>
    <xf numFmtId="0" fontId="37" fillId="0" borderId="42" xfId="68" applyFont="1" applyBorder="1" applyAlignment="1">
      <alignment horizontal="center"/>
      <protection/>
    </xf>
    <xf numFmtId="0" fontId="38" fillId="0" borderId="0" xfId="70" applyFont="1" applyFill="1" applyBorder="1" applyAlignment="1" applyProtection="1">
      <alignment horizontal="center"/>
      <protection/>
    </xf>
    <xf numFmtId="0" fontId="32" fillId="0" borderId="38" xfId="71" applyFont="1" applyBorder="1" applyAlignment="1">
      <alignment horizontal="right"/>
      <protection/>
    </xf>
    <xf numFmtId="37" fontId="32" fillId="0" borderId="71" xfId="0" applyNumberFormat="1" applyFont="1" applyBorder="1" applyAlignment="1">
      <alignment horizontal="right" vertical="top"/>
    </xf>
    <xf numFmtId="0" fontId="32" fillId="0" borderId="71" xfId="0" applyFont="1" applyBorder="1" applyAlignment="1">
      <alignment horizontal="right" vertical="top"/>
    </xf>
    <xf numFmtId="0" fontId="48" fillId="0" borderId="0" xfId="71" applyFont="1" applyFill="1" applyAlignment="1">
      <alignment horizontal="center" wrapText="1"/>
      <protection/>
    </xf>
    <xf numFmtId="177" fontId="13" fillId="39" borderId="22" xfId="83" applyFont="1" applyFill="1" applyBorder="1" applyAlignment="1">
      <alignment horizontal="left"/>
      <protection locked="0"/>
    </xf>
    <xf numFmtId="49" fontId="12" fillId="0" borderId="38" xfId="71" applyNumberFormat="1" applyFont="1" applyFill="1" applyBorder="1" applyAlignment="1">
      <alignment/>
      <protection/>
    </xf>
    <xf numFmtId="0" fontId="15" fillId="0" borderId="38" xfId="71" applyFont="1" applyFill="1" applyBorder="1" applyAlignment="1">
      <alignment/>
      <protection/>
    </xf>
    <xf numFmtId="177" fontId="12" fillId="0" borderId="39" xfId="83" applyFont="1" applyFill="1" applyBorder="1" applyAlignment="1" applyProtection="1">
      <alignment horizontal="left"/>
      <protection/>
    </xf>
    <xf numFmtId="0" fontId="22" fillId="0" borderId="8" xfId="71" applyFont="1" applyFill="1" applyBorder="1" applyAlignment="1" applyProtection="1">
      <alignment/>
      <protection/>
    </xf>
    <xf numFmtId="177" fontId="12" fillId="43" borderId="62" xfId="83" applyFont="1" applyFill="1" applyBorder="1" applyAlignment="1">
      <alignment horizontal="left"/>
      <protection locked="0"/>
    </xf>
    <xf numFmtId="177" fontId="12" fillId="43" borderId="33" xfId="83" applyFont="1" applyFill="1" applyBorder="1" applyAlignment="1">
      <alignment horizontal="left"/>
      <protection locked="0"/>
    </xf>
    <xf numFmtId="177" fontId="12" fillId="43" borderId="62" xfId="83" applyFont="1" applyFill="1" applyBorder="1" applyAlignment="1">
      <alignment horizontal="left"/>
      <protection locked="0"/>
    </xf>
    <xf numFmtId="0" fontId="22" fillId="43" borderId="33" xfId="71" applyFont="1" applyFill="1" applyBorder="1" applyAlignment="1">
      <alignment/>
      <protection/>
    </xf>
    <xf numFmtId="0" fontId="9" fillId="45" borderId="19" xfId="72" applyFont="1" applyFill="1" applyBorder="1" applyAlignment="1">
      <alignment horizontal="center"/>
      <protection/>
    </xf>
    <xf numFmtId="3" fontId="9" fillId="45" borderId="30" xfId="72" applyNumberFormat="1" applyFont="1" applyFill="1" applyBorder="1" applyAlignment="1">
      <alignment horizontal="center"/>
      <protection/>
    </xf>
    <xf numFmtId="3" fontId="9" fillId="45" borderId="31" xfId="72" applyNumberFormat="1" applyFont="1" applyFill="1" applyBorder="1" applyAlignment="1">
      <alignment horizontal="center"/>
      <protection/>
    </xf>
    <xf numFmtId="4" fontId="9" fillId="45" borderId="30" xfId="72" applyNumberFormat="1" applyFont="1" applyFill="1" applyBorder="1" applyAlignment="1">
      <alignment horizontal="center"/>
      <protection/>
    </xf>
    <xf numFmtId="4" fontId="9" fillId="45" borderId="31" xfId="72" applyNumberFormat="1" applyFont="1" applyFill="1" applyBorder="1" applyAlignment="1">
      <alignment horizontal="center"/>
      <protection/>
    </xf>
    <xf numFmtId="4" fontId="9" fillId="45" borderId="72" xfId="72" applyNumberFormat="1" applyFont="1" applyFill="1" applyBorder="1" applyAlignment="1">
      <alignment horizontal="center"/>
      <protection/>
    </xf>
    <xf numFmtId="192" fontId="9" fillId="45" borderId="30" xfId="72" applyNumberFormat="1" applyFont="1" applyFill="1" applyBorder="1" applyAlignment="1">
      <alignment horizontal="center"/>
      <protection/>
    </xf>
    <xf numFmtId="192" fontId="9" fillId="45" borderId="31" xfId="72" applyNumberFormat="1" applyFont="1" applyFill="1" applyBorder="1" applyAlignment="1">
      <alignment horizontal="center"/>
      <protection/>
    </xf>
    <xf numFmtId="0" fontId="30" fillId="45" borderId="53" xfId="72" applyFont="1" applyFill="1" applyBorder="1" applyAlignment="1" applyProtection="1">
      <alignment horizontal="left"/>
      <protection locked="0"/>
    </xf>
    <xf numFmtId="0" fontId="30" fillId="45" borderId="60" xfId="72" applyFont="1" applyFill="1" applyBorder="1" applyAlignment="1" applyProtection="1">
      <alignment horizontal="left"/>
      <protection locked="0"/>
    </xf>
    <xf numFmtId="0" fontId="30" fillId="45" borderId="63" xfId="72" applyFont="1" applyFill="1" applyBorder="1" applyAlignment="1" applyProtection="1">
      <alignment horizontal="left"/>
      <protection locked="0"/>
    </xf>
    <xf numFmtId="0" fontId="30" fillId="45" borderId="61" xfId="72" applyFont="1" applyFill="1" applyBorder="1" applyAlignment="1" applyProtection="1">
      <alignment horizontal="left"/>
      <protection locked="0"/>
    </xf>
    <xf numFmtId="0" fontId="30" fillId="45" borderId="22" xfId="72" applyFont="1" applyFill="1" applyBorder="1" applyAlignment="1" applyProtection="1">
      <alignment horizontal="left"/>
      <protection locked="0"/>
    </xf>
    <xf numFmtId="0" fontId="30" fillId="45" borderId="64" xfId="72" applyFont="1" applyFill="1" applyBorder="1" applyAlignment="1" applyProtection="1">
      <alignment horizontal="left"/>
      <protection locked="0"/>
    </xf>
    <xf numFmtId="192" fontId="6" fillId="40" borderId="0" xfId="49" applyNumberFormat="1" applyFont="1" applyFill="1" applyAlignment="1">
      <alignment/>
    </xf>
    <xf numFmtId="0" fontId="6" fillId="40" borderId="22" xfId="49" applyNumberFormat="1" applyFont="1" applyFill="1" applyBorder="1" applyAlignment="1">
      <alignment horizontal="left"/>
    </xf>
    <xf numFmtId="0" fontId="7" fillId="29" borderId="22" xfId="72" applyFill="1" applyBorder="1" applyAlignment="1">
      <alignment/>
      <protection/>
    </xf>
    <xf numFmtId="0" fontId="12" fillId="29" borderId="0" xfId="72" applyFont="1" applyFill="1" applyBorder="1" applyAlignment="1">
      <alignment horizontal="center"/>
      <protection/>
    </xf>
    <xf numFmtId="0" fontId="7" fillId="29" borderId="0" xfId="72" applyFill="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PART IV - PROJECT COSTS" xfId="47"/>
    <cellStyle name="Currency_t2" xfId="48"/>
    <cellStyle name="Currency_t2t" xfId="49"/>
    <cellStyle name="Currency0" xfId="50"/>
    <cellStyle name="Currency0_t2" xfId="51"/>
    <cellStyle name="Currency0_t2t" xfId="52"/>
    <cellStyle name="Date" xfId="53"/>
    <cellStyle name="Explanatory Text"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_Book1" xfId="68"/>
    <cellStyle name="Normal_PART II - ELIGIBILITY" xfId="69"/>
    <cellStyle name="Normal_PG 21 RENT CHART" xfId="70"/>
    <cellStyle name="Normal_t2" xfId="71"/>
    <cellStyle name="Normal_t2t" xfId="72"/>
    <cellStyle name="Note" xfId="73"/>
    <cellStyle name="Output" xfId="74"/>
    <cellStyle name="Percent" xfId="75"/>
    <cellStyle name="Percent_t2" xfId="76"/>
    <cellStyle name="Percent_t2t" xfId="77"/>
    <cellStyle name="Title" xfId="78"/>
    <cellStyle name="Total" xfId="79"/>
    <cellStyle name="Warning Text" xfId="80"/>
    <cellStyle name="white" xfId="81"/>
    <cellStyle name="Yellow" xfId="82"/>
    <cellStyle name="Yellow_t2" xfId="83"/>
    <cellStyle name="Yellow_t2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2.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5.emf" /><Relationship Id="rId10" Type="http://schemas.openxmlformats.org/officeDocument/2006/relationships/image" Target="../media/image9.emf" /><Relationship Id="rId11" Type="http://schemas.openxmlformats.org/officeDocument/2006/relationships/image" Target="../media/image2.emf" /><Relationship Id="rId1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95250</xdr:rowOff>
    </xdr:from>
    <xdr:to>
      <xdr:col>7</xdr:col>
      <xdr:colOff>600075</xdr:colOff>
      <xdr:row>2</xdr:row>
      <xdr:rowOff>133350</xdr:rowOff>
    </xdr:to>
    <xdr:pic>
      <xdr:nvPicPr>
        <xdr:cNvPr id="1" name="Label1"/>
        <xdr:cNvPicPr preferRelativeResize="1">
          <a:picLocks noChangeAspect="0"/>
        </xdr:cNvPicPr>
      </xdr:nvPicPr>
      <xdr:blipFill>
        <a:blip r:embed="rId1"/>
        <a:stretch>
          <a:fillRect/>
        </a:stretch>
      </xdr:blipFill>
      <xdr:spPr>
        <a:xfrm>
          <a:off x="361950" y="85725"/>
          <a:ext cx="4267200" cy="381000"/>
        </a:xfrm>
        <a:prstGeom prst="rect">
          <a:avLst/>
        </a:prstGeom>
        <a:noFill/>
        <a:ln w="9525" cmpd="sng">
          <a:noFill/>
        </a:ln>
      </xdr:spPr>
    </xdr:pic>
    <xdr:clientData/>
  </xdr:twoCellAnchor>
  <xdr:twoCellAnchor>
    <xdr:from>
      <xdr:col>0</xdr:col>
      <xdr:colOff>342900</xdr:colOff>
      <xdr:row>7</xdr:row>
      <xdr:rowOff>95250</xdr:rowOff>
    </xdr:from>
    <xdr:to>
      <xdr:col>8</xdr:col>
      <xdr:colOff>0</xdr:colOff>
      <xdr:row>8</xdr:row>
      <xdr:rowOff>142875</xdr:rowOff>
    </xdr:to>
    <xdr:pic>
      <xdr:nvPicPr>
        <xdr:cNvPr id="2" name="Label2"/>
        <xdr:cNvPicPr preferRelativeResize="1">
          <a:picLocks noChangeAspect="0"/>
        </xdr:cNvPicPr>
      </xdr:nvPicPr>
      <xdr:blipFill>
        <a:blip r:embed="rId2"/>
        <a:stretch>
          <a:fillRect/>
        </a:stretch>
      </xdr:blipFill>
      <xdr:spPr>
        <a:xfrm>
          <a:off x="342900" y="1362075"/>
          <a:ext cx="4295775" cy="200025"/>
        </a:xfrm>
        <a:prstGeom prst="rect">
          <a:avLst/>
        </a:prstGeom>
        <a:noFill/>
        <a:ln w="9525" cmpd="sng">
          <a:noFill/>
        </a:ln>
      </xdr:spPr>
    </xdr:pic>
    <xdr:clientData/>
  </xdr:twoCellAnchor>
  <xdr:twoCellAnchor>
    <xdr:from>
      <xdr:col>0</xdr:col>
      <xdr:colOff>342900</xdr:colOff>
      <xdr:row>9</xdr:row>
      <xdr:rowOff>38100</xdr:rowOff>
    </xdr:from>
    <xdr:to>
      <xdr:col>8</xdr:col>
      <xdr:colOff>0</xdr:colOff>
      <xdr:row>10</xdr:row>
      <xdr:rowOff>76200</xdr:rowOff>
    </xdr:to>
    <xdr:pic>
      <xdr:nvPicPr>
        <xdr:cNvPr id="3" name="Label3"/>
        <xdr:cNvPicPr preferRelativeResize="1">
          <a:picLocks noChangeAspect="0"/>
        </xdr:cNvPicPr>
      </xdr:nvPicPr>
      <xdr:blipFill>
        <a:blip r:embed="rId3"/>
        <a:stretch>
          <a:fillRect/>
        </a:stretch>
      </xdr:blipFill>
      <xdr:spPr>
        <a:xfrm>
          <a:off x="342900" y="1628775"/>
          <a:ext cx="4295775" cy="200025"/>
        </a:xfrm>
        <a:prstGeom prst="rect">
          <a:avLst/>
        </a:prstGeom>
        <a:noFill/>
        <a:ln w="9525" cmpd="sng">
          <a:noFill/>
        </a:ln>
      </xdr:spPr>
    </xdr:pic>
    <xdr:clientData/>
  </xdr:twoCellAnchor>
  <xdr:twoCellAnchor>
    <xdr:from>
      <xdr:col>0</xdr:col>
      <xdr:colOff>333375</xdr:colOff>
      <xdr:row>12</xdr:row>
      <xdr:rowOff>76200</xdr:rowOff>
    </xdr:from>
    <xdr:to>
      <xdr:col>7</xdr:col>
      <xdr:colOff>600075</xdr:colOff>
      <xdr:row>13</xdr:row>
      <xdr:rowOff>133350</xdr:rowOff>
    </xdr:to>
    <xdr:pic>
      <xdr:nvPicPr>
        <xdr:cNvPr id="4" name="Label4"/>
        <xdr:cNvPicPr preferRelativeResize="1">
          <a:picLocks noChangeAspect="0"/>
        </xdr:cNvPicPr>
      </xdr:nvPicPr>
      <xdr:blipFill>
        <a:blip r:embed="rId4"/>
        <a:stretch>
          <a:fillRect/>
        </a:stretch>
      </xdr:blipFill>
      <xdr:spPr>
        <a:xfrm>
          <a:off x="333375" y="2181225"/>
          <a:ext cx="4295775" cy="209550"/>
        </a:xfrm>
        <a:prstGeom prst="rect">
          <a:avLst/>
        </a:prstGeom>
        <a:noFill/>
        <a:ln w="9525" cmpd="sng">
          <a:noFill/>
        </a:ln>
      </xdr:spPr>
    </xdr:pic>
    <xdr:clientData/>
  </xdr:twoCellAnchor>
  <xdr:twoCellAnchor>
    <xdr:from>
      <xdr:col>0</xdr:col>
      <xdr:colOff>333375</xdr:colOff>
      <xdr:row>14</xdr:row>
      <xdr:rowOff>19050</xdr:rowOff>
    </xdr:from>
    <xdr:to>
      <xdr:col>7</xdr:col>
      <xdr:colOff>600075</xdr:colOff>
      <xdr:row>15</xdr:row>
      <xdr:rowOff>76200</xdr:rowOff>
    </xdr:to>
    <xdr:pic>
      <xdr:nvPicPr>
        <xdr:cNvPr id="5" name="Label5"/>
        <xdr:cNvPicPr preferRelativeResize="1">
          <a:picLocks noChangeAspect="0"/>
        </xdr:cNvPicPr>
      </xdr:nvPicPr>
      <xdr:blipFill>
        <a:blip r:embed="rId5"/>
        <a:stretch>
          <a:fillRect/>
        </a:stretch>
      </xdr:blipFill>
      <xdr:spPr>
        <a:xfrm>
          <a:off x="333375" y="2457450"/>
          <a:ext cx="4295775" cy="209550"/>
        </a:xfrm>
        <a:prstGeom prst="rect">
          <a:avLst/>
        </a:prstGeom>
        <a:noFill/>
        <a:ln w="9525" cmpd="sng">
          <a:noFill/>
        </a:ln>
      </xdr:spPr>
    </xdr:pic>
    <xdr:clientData/>
  </xdr:twoCellAnchor>
  <xdr:twoCellAnchor>
    <xdr:from>
      <xdr:col>0</xdr:col>
      <xdr:colOff>342900</xdr:colOff>
      <xdr:row>3</xdr:row>
      <xdr:rowOff>0</xdr:rowOff>
    </xdr:from>
    <xdr:to>
      <xdr:col>6</xdr:col>
      <xdr:colOff>47625</xdr:colOff>
      <xdr:row>4</xdr:row>
      <xdr:rowOff>76200</xdr:rowOff>
    </xdr:to>
    <xdr:pic>
      <xdr:nvPicPr>
        <xdr:cNvPr id="6" name="Label8"/>
        <xdr:cNvPicPr preferRelativeResize="1">
          <a:picLocks noChangeAspect="1"/>
        </xdr:cNvPicPr>
      </xdr:nvPicPr>
      <xdr:blipFill>
        <a:blip r:embed="rId6"/>
        <a:stretch>
          <a:fillRect/>
        </a:stretch>
      </xdr:blipFill>
      <xdr:spPr>
        <a:xfrm>
          <a:off x="342900" y="514350"/>
          <a:ext cx="3124200" cy="228600"/>
        </a:xfrm>
        <a:prstGeom prst="rect">
          <a:avLst/>
        </a:prstGeom>
        <a:noFill/>
        <a:ln w="9525" cmpd="sng">
          <a:noFill/>
        </a:ln>
      </xdr:spPr>
    </xdr:pic>
    <xdr:clientData/>
  </xdr:twoCellAnchor>
  <xdr:twoCellAnchor>
    <xdr:from>
      <xdr:col>0</xdr:col>
      <xdr:colOff>342900</xdr:colOff>
      <xdr:row>19</xdr:row>
      <xdr:rowOff>85725</xdr:rowOff>
    </xdr:from>
    <xdr:to>
      <xdr:col>7</xdr:col>
      <xdr:colOff>600075</xdr:colOff>
      <xdr:row>21</xdr:row>
      <xdr:rowOff>38100</xdr:rowOff>
    </xdr:to>
    <xdr:pic>
      <xdr:nvPicPr>
        <xdr:cNvPr id="7" name="CommandButton1"/>
        <xdr:cNvPicPr preferRelativeResize="1">
          <a:picLocks noChangeAspect="1"/>
        </xdr:cNvPicPr>
      </xdr:nvPicPr>
      <xdr:blipFill>
        <a:blip r:embed="rId7"/>
        <a:stretch>
          <a:fillRect/>
        </a:stretch>
      </xdr:blipFill>
      <xdr:spPr>
        <a:xfrm>
          <a:off x="342900" y="3352800"/>
          <a:ext cx="4286250" cy="304800"/>
        </a:xfrm>
        <a:prstGeom prst="rect">
          <a:avLst/>
        </a:prstGeom>
        <a:noFill/>
        <a:ln w="9525" cmpd="sng">
          <a:noFill/>
        </a:ln>
      </xdr:spPr>
    </xdr:pic>
    <xdr:clientData/>
  </xdr:twoCellAnchor>
  <xdr:twoCellAnchor>
    <xdr:from>
      <xdr:col>0</xdr:col>
      <xdr:colOff>342900</xdr:colOff>
      <xdr:row>10</xdr:row>
      <xdr:rowOff>123825</xdr:rowOff>
    </xdr:from>
    <xdr:to>
      <xdr:col>8</xdr:col>
      <xdr:colOff>0</xdr:colOff>
      <xdr:row>12</xdr:row>
      <xdr:rowOff>0</xdr:rowOff>
    </xdr:to>
    <xdr:pic>
      <xdr:nvPicPr>
        <xdr:cNvPr id="8" name="Label6"/>
        <xdr:cNvPicPr preferRelativeResize="1">
          <a:picLocks noChangeAspect="0"/>
        </xdr:cNvPicPr>
      </xdr:nvPicPr>
      <xdr:blipFill>
        <a:blip r:embed="rId8"/>
        <a:stretch>
          <a:fillRect/>
        </a:stretch>
      </xdr:blipFill>
      <xdr:spPr>
        <a:xfrm>
          <a:off x="342900" y="1828800"/>
          <a:ext cx="4295775" cy="228600"/>
        </a:xfrm>
        <a:prstGeom prst="rect">
          <a:avLst/>
        </a:prstGeom>
        <a:noFill/>
        <a:ln w="9525" cmpd="sng">
          <a:noFill/>
        </a:ln>
      </xdr:spPr>
    </xdr:pic>
    <xdr:clientData/>
  </xdr:twoCellAnchor>
  <xdr:twoCellAnchor>
    <xdr:from>
      <xdr:col>0</xdr:col>
      <xdr:colOff>333375</xdr:colOff>
      <xdr:row>15</xdr:row>
      <xdr:rowOff>133350</xdr:rowOff>
    </xdr:from>
    <xdr:to>
      <xdr:col>7</xdr:col>
      <xdr:colOff>600075</xdr:colOff>
      <xdr:row>17</xdr:row>
      <xdr:rowOff>19050</xdr:rowOff>
    </xdr:to>
    <xdr:pic>
      <xdr:nvPicPr>
        <xdr:cNvPr id="9" name="Label7"/>
        <xdr:cNvPicPr preferRelativeResize="1">
          <a:picLocks noChangeAspect="0"/>
        </xdr:cNvPicPr>
      </xdr:nvPicPr>
      <xdr:blipFill>
        <a:blip r:embed="rId9"/>
        <a:stretch>
          <a:fillRect/>
        </a:stretch>
      </xdr:blipFill>
      <xdr:spPr>
        <a:xfrm>
          <a:off x="333375" y="2676525"/>
          <a:ext cx="4295775" cy="238125"/>
        </a:xfrm>
        <a:prstGeom prst="rect">
          <a:avLst/>
        </a:prstGeom>
        <a:noFill/>
        <a:ln w="9525" cmpd="sng">
          <a:noFill/>
        </a:ln>
      </xdr:spPr>
    </xdr:pic>
    <xdr:clientData/>
  </xdr:twoCellAnchor>
  <xdr:twoCellAnchor>
    <xdr:from>
      <xdr:col>0</xdr:col>
      <xdr:colOff>333375</xdr:colOff>
      <xdr:row>17</xdr:row>
      <xdr:rowOff>85725</xdr:rowOff>
    </xdr:from>
    <xdr:to>
      <xdr:col>7</xdr:col>
      <xdr:colOff>600075</xdr:colOff>
      <xdr:row>18</xdr:row>
      <xdr:rowOff>161925</xdr:rowOff>
    </xdr:to>
    <xdr:pic>
      <xdr:nvPicPr>
        <xdr:cNvPr id="10" name="Label9"/>
        <xdr:cNvPicPr preferRelativeResize="1">
          <a:picLocks noChangeAspect="0"/>
        </xdr:cNvPicPr>
      </xdr:nvPicPr>
      <xdr:blipFill>
        <a:blip r:embed="rId10"/>
        <a:stretch>
          <a:fillRect/>
        </a:stretch>
      </xdr:blipFill>
      <xdr:spPr>
        <a:xfrm>
          <a:off x="333375" y="2981325"/>
          <a:ext cx="4295775" cy="209550"/>
        </a:xfrm>
        <a:prstGeom prst="rect">
          <a:avLst/>
        </a:prstGeom>
        <a:noFill/>
        <a:ln w="9525" cmpd="sng">
          <a:noFill/>
        </a:ln>
      </xdr:spPr>
    </xdr:pic>
    <xdr:clientData/>
  </xdr:twoCellAnchor>
  <xdr:twoCellAnchor>
    <xdr:from>
      <xdr:col>0</xdr:col>
      <xdr:colOff>342900</xdr:colOff>
      <xdr:row>4</xdr:row>
      <xdr:rowOff>57150</xdr:rowOff>
    </xdr:from>
    <xdr:to>
      <xdr:col>8</xdr:col>
      <xdr:colOff>0</xdr:colOff>
      <xdr:row>5</xdr:row>
      <xdr:rowOff>114300</xdr:rowOff>
    </xdr:to>
    <xdr:pic>
      <xdr:nvPicPr>
        <xdr:cNvPr id="11" name="Label11"/>
        <xdr:cNvPicPr preferRelativeResize="1">
          <a:picLocks noChangeAspect="0"/>
        </xdr:cNvPicPr>
      </xdr:nvPicPr>
      <xdr:blipFill>
        <a:blip r:embed="rId11"/>
        <a:stretch>
          <a:fillRect/>
        </a:stretch>
      </xdr:blipFill>
      <xdr:spPr>
        <a:xfrm>
          <a:off x="342900" y="733425"/>
          <a:ext cx="4295775" cy="200025"/>
        </a:xfrm>
        <a:prstGeom prst="rect">
          <a:avLst/>
        </a:prstGeom>
        <a:noFill/>
        <a:ln w="9525" cmpd="sng">
          <a:noFill/>
        </a:ln>
      </xdr:spPr>
    </xdr:pic>
    <xdr:clientData/>
  </xdr:twoCellAnchor>
  <xdr:twoCellAnchor>
    <xdr:from>
      <xdr:col>0</xdr:col>
      <xdr:colOff>342900</xdr:colOff>
      <xdr:row>5</xdr:row>
      <xdr:rowOff>152400</xdr:rowOff>
    </xdr:from>
    <xdr:to>
      <xdr:col>8</xdr:col>
      <xdr:colOff>0</xdr:colOff>
      <xdr:row>7</xdr:row>
      <xdr:rowOff>28575</xdr:rowOff>
    </xdr:to>
    <xdr:pic>
      <xdr:nvPicPr>
        <xdr:cNvPr id="12" name="Label12"/>
        <xdr:cNvPicPr preferRelativeResize="1">
          <a:picLocks noChangeAspect="0"/>
        </xdr:cNvPicPr>
      </xdr:nvPicPr>
      <xdr:blipFill>
        <a:blip r:embed="rId12"/>
        <a:stretch>
          <a:fillRect/>
        </a:stretch>
      </xdr:blipFill>
      <xdr:spPr>
        <a:xfrm>
          <a:off x="342900" y="990600"/>
          <a:ext cx="42957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kcluster\aeustice$\DOCUME~1\AAUERB~1\LOCALS~1\Temp\macro%20PART%20IV%20-%20PROJECT%20C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ignature Page"/>
      <sheetName val="EligBasisLimits"/>
      <sheetName val="Breakdown"/>
      <sheetName val="Carryover"/>
      <sheetName val="Ties"/>
      <sheetName val="Percentage_Limits"/>
      <sheetName val="OPER INCOME"/>
      <sheetName val="NOI"/>
    </sheetNames>
    <sheetDataSet>
      <sheetData sheetId="3">
        <row r="81">
          <cell r="B81" t="str">
            <v>FUNDING SOURCE</v>
          </cell>
          <cell r="D81" t="str">
            <v>INTEREST</v>
          </cell>
          <cell r="F81" t="str">
            <v>    AMORTIZATION</v>
          </cell>
          <cell r="H81" t="str">
            <v>AMOUNT</v>
          </cell>
        </row>
        <row r="82">
          <cell r="D82" t="str">
            <v>RATE</v>
          </cell>
        </row>
        <row r="83">
          <cell r="B83" t="str">
            <v>&lt;&lt; First Mortgage &gt;&gt;</v>
          </cell>
        </row>
      </sheetData>
      <sheetData sheetId="5">
        <row r="43">
          <cell r="C43">
            <v>0</v>
          </cell>
        </row>
        <row r="44">
          <cell r="C44">
            <v>0</v>
          </cell>
        </row>
        <row r="45">
          <cell r="C45">
            <v>0</v>
          </cell>
        </row>
        <row r="46">
          <cell r="C46">
            <v>0</v>
          </cell>
        </row>
        <row r="47">
          <cell r="C47">
            <v>0</v>
          </cell>
        </row>
        <row r="48">
          <cell r="C4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1"/>
  <dimension ref="B3:L25"/>
  <sheetViews>
    <sheetView zoomScalePageLayoutView="0" workbookViewId="0" topLeftCell="A1">
      <selection activeCell="C8" sqref="C8"/>
    </sheetView>
  </sheetViews>
  <sheetFormatPr defaultColWidth="9.77734375" defaultRowHeight="15"/>
  <cols>
    <col min="1" max="14" width="9.6640625" style="1" customWidth="1"/>
  </cols>
  <sheetData>
    <row r="3" spans="2:4" ht="15.75">
      <c r="B3" s="1" t="s">
        <v>66</v>
      </c>
      <c r="C3" s="1" t="s">
        <v>67</v>
      </c>
      <c r="D3" s="1" t="s">
        <v>68</v>
      </c>
    </row>
    <row r="4" spans="2:4" ht="15.75">
      <c r="B4" s="1">
        <f>7/2/93</f>
        <v>0.03763440860215054</v>
      </c>
      <c r="C4" s="1" t="s">
        <v>69</v>
      </c>
      <c r="D4" s="1" t="s">
        <v>70</v>
      </c>
    </row>
    <row r="5" ht="15.75">
      <c r="D5" s="1" t="s">
        <v>71</v>
      </c>
    </row>
    <row r="6" ht="15.75">
      <c r="D6" s="1" t="s">
        <v>72</v>
      </c>
    </row>
    <row r="8" spans="2:4" ht="15.75">
      <c r="B8" s="1" t="s">
        <v>73</v>
      </c>
      <c r="C8" s="1" t="s">
        <v>74</v>
      </c>
      <c r="D8" s="1" t="s">
        <v>75</v>
      </c>
    </row>
    <row r="9" ht="15.75">
      <c r="D9" s="1" t="s">
        <v>76</v>
      </c>
    </row>
    <row r="10" ht="15.75">
      <c r="D10" s="1" t="s">
        <v>77</v>
      </c>
    </row>
    <row r="12" spans="2:4" ht="15.75">
      <c r="B12" s="1">
        <f>7/15/93</f>
        <v>0.005017921146953405</v>
      </c>
      <c r="C12" s="1" t="s">
        <v>74</v>
      </c>
      <c r="D12" s="1" t="s">
        <v>78</v>
      </c>
    </row>
    <row r="14" spans="2:4" ht="15.75">
      <c r="B14" s="1">
        <f>8/10/93</f>
        <v>0.008602150537634409</v>
      </c>
      <c r="C14" s="1" t="s">
        <v>74</v>
      </c>
      <c r="D14" s="1" t="s">
        <v>79</v>
      </c>
    </row>
    <row r="15" spans="2:12" ht="15.75">
      <c r="B15" s="2"/>
      <c r="C15" s="2"/>
      <c r="D15" s="2" t="s">
        <v>80</v>
      </c>
      <c r="E15" s="2"/>
      <c r="F15" s="2"/>
      <c r="G15" s="2"/>
      <c r="H15" s="2"/>
      <c r="I15" s="2"/>
      <c r="J15" s="2"/>
      <c r="K15" s="2"/>
      <c r="L15" s="2"/>
    </row>
    <row r="16" spans="4:12" ht="15.75">
      <c r="D16" s="2" t="s">
        <v>81</v>
      </c>
      <c r="E16" s="2"/>
      <c r="F16" s="2"/>
      <c r="G16" s="2"/>
      <c r="H16" s="2"/>
      <c r="I16" s="2"/>
      <c r="J16" s="2"/>
      <c r="K16" s="2"/>
      <c r="L16" s="2"/>
    </row>
    <row r="17" spans="2:12" ht="15.75">
      <c r="B17" s="2"/>
      <c r="C17" s="2"/>
      <c r="D17" s="2"/>
      <c r="E17" s="2"/>
      <c r="F17" s="2"/>
      <c r="G17" s="2"/>
      <c r="H17" s="2"/>
      <c r="I17" s="2"/>
      <c r="J17" s="2"/>
      <c r="K17" s="2"/>
      <c r="L17" s="2"/>
    </row>
    <row r="18" spans="2:12" ht="15.75">
      <c r="B18" s="2">
        <f>9/20/93</f>
        <v>0.004838709677419355</v>
      </c>
      <c r="C18" s="2" t="s">
        <v>74</v>
      </c>
      <c r="D18" s="2" t="s">
        <v>82</v>
      </c>
      <c r="E18" s="2"/>
      <c r="F18" s="2"/>
      <c r="G18" s="2"/>
      <c r="H18" s="2"/>
      <c r="I18" s="2"/>
      <c r="J18" s="2"/>
      <c r="K18" s="2"/>
      <c r="L18" s="2"/>
    </row>
    <row r="19" spans="2:12" ht="15.75">
      <c r="B19" s="2"/>
      <c r="C19" s="2"/>
      <c r="D19" s="2" t="s">
        <v>86</v>
      </c>
      <c r="E19" s="2"/>
      <c r="F19" s="2"/>
      <c r="G19" s="2"/>
      <c r="H19" s="2"/>
      <c r="I19" s="2"/>
      <c r="J19" s="2"/>
      <c r="K19" s="2"/>
      <c r="L19" s="2"/>
    </row>
    <row r="20" spans="2:12" ht="15.75">
      <c r="B20" s="2"/>
      <c r="C20" s="2"/>
      <c r="D20" s="2" t="s">
        <v>87</v>
      </c>
      <c r="E20" s="2"/>
      <c r="F20" s="2"/>
      <c r="G20" s="2"/>
      <c r="H20" s="2"/>
      <c r="I20" s="2"/>
      <c r="J20" s="2"/>
      <c r="K20" s="2"/>
      <c r="L20" s="2"/>
    </row>
    <row r="21" spans="2:12" ht="15.75">
      <c r="B21" s="2"/>
      <c r="C21" s="2"/>
      <c r="D21" s="2" t="s">
        <v>88</v>
      </c>
      <c r="E21" s="2"/>
      <c r="F21" s="2"/>
      <c r="G21" s="2"/>
      <c r="H21" s="2"/>
      <c r="I21" s="2"/>
      <c r="J21" s="2"/>
      <c r="K21" s="2"/>
      <c r="L21" s="2"/>
    </row>
    <row r="22" spans="2:12" ht="15.75">
      <c r="B22" s="2"/>
      <c r="C22" s="2"/>
      <c r="D22" s="2" t="s">
        <v>89</v>
      </c>
      <c r="E22" s="2"/>
      <c r="F22" s="2"/>
      <c r="G22" s="2"/>
      <c r="H22" s="2"/>
      <c r="I22" s="2"/>
      <c r="J22" s="2"/>
      <c r="K22" s="2"/>
      <c r="L22" s="2"/>
    </row>
    <row r="23" spans="2:12" ht="15.75">
      <c r="B23" s="2"/>
      <c r="C23" s="2"/>
      <c r="D23" s="2"/>
      <c r="E23" s="2"/>
      <c r="F23" s="2"/>
      <c r="G23" s="2"/>
      <c r="H23" s="2"/>
      <c r="I23" s="2"/>
      <c r="J23" s="2"/>
      <c r="K23" s="2"/>
      <c r="L23" s="2"/>
    </row>
    <row r="24" spans="2:4" ht="15.75">
      <c r="B24" s="1" t="s">
        <v>90</v>
      </c>
      <c r="C24" s="1" t="s">
        <v>74</v>
      </c>
      <c r="D24" s="1" t="s">
        <v>91</v>
      </c>
    </row>
    <row r="25" ht="15.75">
      <c r="D25" s="1" t="s">
        <v>92</v>
      </c>
    </row>
  </sheetData>
  <sheetProtection sheet="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C58"/>
  <sheetViews>
    <sheetView showGridLines="0" zoomScale="75" zoomScaleNormal="75" zoomScalePageLayoutView="0" workbookViewId="0" topLeftCell="A1">
      <selection activeCell="J1" sqref="J1"/>
    </sheetView>
  </sheetViews>
  <sheetFormatPr defaultColWidth="7.10546875" defaultRowHeight="15"/>
  <cols>
    <col min="1" max="4" width="3.6640625" style="380" customWidth="1"/>
    <col min="5" max="5" width="8.6640625" style="380" customWidth="1"/>
    <col min="6" max="6" width="7.21484375" style="380" bestFit="1" customWidth="1"/>
    <col min="7" max="7" width="7.10546875" style="380" customWidth="1"/>
    <col min="8" max="8" width="8.5546875" style="379" bestFit="1" customWidth="1"/>
    <col min="9" max="9" width="7.10546875" style="380" customWidth="1"/>
    <col min="10" max="30" width="12.21484375" style="380" customWidth="1"/>
    <col min="31" max="16384" width="7.10546875" style="380" customWidth="1"/>
  </cols>
  <sheetData>
    <row r="1" spans="1:9" ht="15.75">
      <c r="A1" s="378" t="s">
        <v>272</v>
      </c>
      <c r="B1" s="378"/>
      <c r="C1" s="378"/>
      <c r="D1" s="378"/>
      <c r="E1" s="378"/>
      <c r="F1" s="378"/>
      <c r="G1" s="378"/>
      <c r="I1" s="378" t="s">
        <v>397</v>
      </c>
    </row>
    <row r="2" spans="2:10" ht="15.75">
      <c r="B2" s="378"/>
      <c r="C2" s="378"/>
      <c r="D2" s="378"/>
      <c r="E2" s="378"/>
      <c r="F2" s="378"/>
      <c r="G2" s="378"/>
      <c r="H2" s="381"/>
      <c r="I2" s="378"/>
      <c r="J2" s="378"/>
    </row>
    <row r="3" ht="15.75">
      <c r="A3" s="378" t="s">
        <v>273</v>
      </c>
    </row>
    <row r="4" ht="15.75">
      <c r="A4" s="378"/>
    </row>
    <row r="5" spans="1:5" ht="18.75">
      <c r="A5" s="774">
        <f>+Breakdown!C5</f>
        <v>0</v>
      </c>
      <c r="B5" s="775"/>
      <c r="C5" s="775"/>
      <c r="D5" s="775"/>
      <c r="E5" s="775"/>
    </row>
    <row r="6" spans="1:5" ht="18.75">
      <c r="A6" s="774">
        <f>+Breakdown!C6</f>
        <v>0</v>
      </c>
      <c r="B6" s="775"/>
      <c r="C6" s="775"/>
      <c r="D6" s="775"/>
      <c r="E6" s="775"/>
    </row>
    <row r="7" spans="1:5" ht="18.75">
      <c r="A7" s="774">
        <f>+Breakdown!C7</f>
        <v>0</v>
      </c>
      <c r="B7" s="775"/>
      <c r="C7" s="775"/>
      <c r="D7" s="775"/>
      <c r="E7" s="775"/>
    </row>
    <row r="8" spans="10:24" ht="15.75">
      <c r="J8" s="382"/>
      <c r="K8" s="382"/>
      <c r="L8" s="382"/>
      <c r="M8" s="382"/>
      <c r="N8" s="382"/>
      <c r="O8" s="382"/>
      <c r="P8" s="382"/>
      <c r="Q8" s="382"/>
      <c r="R8" s="382"/>
      <c r="S8" s="382"/>
      <c r="T8" s="382"/>
      <c r="U8" s="382"/>
      <c r="V8" s="382"/>
      <c r="W8" s="382"/>
      <c r="X8" s="382"/>
    </row>
    <row r="9" spans="6:24" ht="15.75">
      <c r="F9" s="382" t="s">
        <v>274</v>
      </c>
      <c r="G9" s="382"/>
      <c r="H9" s="383" t="s">
        <v>275</v>
      </c>
      <c r="I9" s="382"/>
      <c r="J9" s="382" t="s">
        <v>276</v>
      </c>
      <c r="K9" s="382" t="s">
        <v>276</v>
      </c>
      <c r="L9" s="382" t="s">
        <v>276</v>
      </c>
      <c r="M9" s="382" t="s">
        <v>276</v>
      </c>
      <c r="N9" s="382" t="s">
        <v>276</v>
      </c>
      <c r="O9" s="382" t="s">
        <v>276</v>
      </c>
      <c r="P9" s="382" t="s">
        <v>276</v>
      </c>
      <c r="Q9" s="382" t="s">
        <v>276</v>
      </c>
      <c r="R9" s="382" t="s">
        <v>276</v>
      </c>
      <c r="S9" s="382" t="s">
        <v>276</v>
      </c>
      <c r="T9" s="382" t="s">
        <v>276</v>
      </c>
      <c r="U9" s="382" t="s">
        <v>276</v>
      </c>
      <c r="V9" s="382" t="s">
        <v>276</v>
      </c>
      <c r="W9" s="382" t="s">
        <v>276</v>
      </c>
      <c r="X9" s="382" t="s">
        <v>276</v>
      </c>
    </row>
    <row r="10" spans="6:24" ht="15.75">
      <c r="F10" s="382" t="s">
        <v>277</v>
      </c>
      <c r="G10" s="382"/>
      <c r="H10" s="383" t="s">
        <v>278</v>
      </c>
      <c r="I10" s="382"/>
      <c r="J10" s="382">
        <v>1</v>
      </c>
      <c r="K10" s="382">
        <f aca="true" t="shared" si="0" ref="K10:X10">+J10+1</f>
        <v>2</v>
      </c>
      <c r="L10" s="382">
        <f t="shared" si="0"/>
        <v>3</v>
      </c>
      <c r="M10" s="382">
        <f t="shared" si="0"/>
        <v>4</v>
      </c>
      <c r="N10" s="382">
        <f t="shared" si="0"/>
        <v>5</v>
      </c>
      <c r="O10" s="382">
        <f t="shared" si="0"/>
        <v>6</v>
      </c>
      <c r="P10" s="382">
        <f t="shared" si="0"/>
        <v>7</v>
      </c>
      <c r="Q10" s="382">
        <f t="shared" si="0"/>
        <v>8</v>
      </c>
      <c r="R10" s="382">
        <f t="shared" si="0"/>
        <v>9</v>
      </c>
      <c r="S10" s="382">
        <f t="shared" si="0"/>
        <v>10</v>
      </c>
      <c r="T10" s="382">
        <f t="shared" si="0"/>
        <v>11</v>
      </c>
      <c r="U10" s="382">
        <f t="shared" si="0"/>
        <v>12</v>
      </c>
      <c r="V10" s="382">
        <f t="shared" si="0"/>
        <v>13</v>
      </c>
      <c r="W10" s="382">
        <f t="shared" si="0"/>
        <v>14</v>
      </c>
      <c r="X10" s="382">
        <f t="shared" si="0"/>
        <v>15</v>
      </c>
    </row>
    <row r="12" ht="15.75">
      <c r="A12" s="380" t="s">
        <v>279</v>
      </c>
    </row>
    <row r="13" spans="2:29" ht="15.75">
      <c r="B13" s="380" t="s">
        <v>280</v>
      </c>
      <c r="J13" s="384"/>
      <c r="K13" s="384"/>
      <c r="L13" s="384"/>
      <c r="M13" s="384"/>
      <c r="N13" s="384"/>
      <c r="O13" s="384"/>
      <c r="P13" s="384"/>
      <c r="Q13" s="384"/>
      <c r="R13" s="384"/>
      <c r="S13" s="384"/>
      <c r="T13" s="384"/>
      <c r="U13" s="384"/>
      <c r="V13" s="384"/>
      <c r="W13" s="384"/>
      <c r="X13" s="384"/>
      <c r="Y13" s="384"/>
      <c r="Z13" s="384"/>
      <c r="AA13" s="384"/>
      <c r="AB13" s="384"/>
      <c r="AC13" s="384"/>
    </row>
    <row r="14" spans="3:29" ht="15.75">
      <c r="C14" s="380" t="s">
        <v>281</v>
      </c>
      <c r="H14" s="443">
        <v>0.02</v>
      </c>
      <c r="J14" s="444">
        <f>+'Rent Qual. Chart'!N31</f>
        <v>0</v>
      </c>
      <c r="K14" s="386">
        <f aca="true" t="shared" si="1" ref="K14:X14">INT((1+$H14)*J14)</f>
        <v>0</v>
      </c>
      <c r="L14" s="386">
        <f t="shared" si="1"/>
        <v>0</v>
      </c>
      <c r="M14" s="386">
        <f t="shared" si="1"/>
        <v>0</v>
      </c>
      <c r="N14" s="386">
        <f t="shared" si="1"/>
        <v>0</v>
      </c>
      <c r="O14" s="386">
        <f t="shared" si="1"/>
        <v>0</v>
      </c>
      <c r="P14" s="386">
        <f t="shared" si="1"/>
        <v>0</v>
      </c>
      <c r="Q14" s="386">
        <f t="shared" si="1"/>
        <v>0</v>
      </c>
      <c r="R14" s="386">
        <f t="shared" si="1"/>
        <v>0</v>
      </c>
      <c r="S14" s="386">
        <f t="shared" si="1"/>
        <v>0</v>
      </c>
      <c r="T14" s="386">
        <f t="shared" si="1"/>
        <v>0</v>
      </c>
      <c r="U14" s="386">
        <f t="shared" si="1"/>
        <v>0</v>
      </c>
      <c r="V14" s="386">
        <f t="shared" si="1"/>
        <v>0</v>
      </c>
      <c r="W14" s="386">
        <f t="shared" si="1"/>
        <v>0</v>
      </c>
      <c r="X14" s="386">
        <f t="shared" si="1"/>
        <v>0</v>
      </c>
      <c r="Y14" s="384"/>
      <c r="Z14" s="384"/>
      <c r="AA14" s="380" t="s">
        <v>282</v>
      </c>
      <c r="AB14" s="384"/>
      <c r="AC14" s="384"/>
    </row>
    <row r="15" spans="3:29" ht="15.75">
      <c r="C15" s="380" t="s">
        <v>283</v>
      </c>
      <c r="H15" s="443">
        <v>0.01</v>
      </c>
      <c r="J15" s="444"/>
      <c r="K15" s="386">
        <f aca="true" t="shared" si="2" ref="K15:X15">INT((1+$H15)*J15)</f>
        <v>0</v>
      </c>
      <c r="L15" s="386">
        <f t="shared" si="2"/>
        <v>0</v>
      </c>
      <c r="M15" s="386">
        <f t="shared" si="2"/>
        <v>0</v>
      </c>
      <c r="N15" s="386">
        <f t="shared" si="2"/>
        <v>0</v>
      </c>
      <c r="O15" s="386">
        <f t="shared" si="2"/>
        <v>0</v>
      </c>
      <c r="P15" s="386">
        <f t="shared" si="2"/>
        <v>0</v>
      </c>
      <c r="Q15" s="386">
        <f t="shared" si="2"/>
        <v>0</v>
      </c>
      <c r="R15" s="386">
        <f t="shared" si="2"/>
        <v>0</v>
      </c>
      <c r="S15" s="386">
        <f t="shared" si="2"/>
        <v>0</v>
      </c>
      <c r="T15" s="386">
        <f t="shared" si="2"/>
        <v>0</v>
      </c>
      <c r="U15" s="386">
        <f t="shared" si="2"/>
        <v>0</v>
      </c>
      <c r="V15" s="386">
        <f t="shared" si="2"/>
        <v>0</v>
      </c>
      <c r="W15" s="386">
        <f t="shared" si="2"/>
        <v>0</v>
      </c>
      <c r="X15" s="386">
        <f t="shared" si="2"/>
        <v>0</v>
      </c>
      <c r="Y15" s="384"/>
      <c r="Z15" s="384"/>
      <c r="AA15" s="386">
        <f>INT((1-F21-F22)*J14)</f>
        <v>0</v>
      </c>
      <c r="AB15" s="384"/>
      <c r="AC15" s="384"/>
    </row>
    <row r="16" spans="3:29" ht="15.75">
      <c r="C16" s="380" t="s">
        <v>284</v>
      </c>
      <c r="H16" s="443">
        <v>0.01</v>
      </c>
      <c r="J16" s="444"/>
      <c r="K16" s="386">
        <f aca="true" t="shared" si="3" ref="K16:X16">INT((1+$H16)*J16)</f>
        <v>0</v>
      </c>
      <c r="L16" s="386">
        <f t="shared" si="3"/>
        <v>0</v>
      </c>
      <c r="M16" s="386">
        <f t="shared" si="3"/>
        <v>0</v>
      </c>
      <c r="N16" s="386">
        <f t="shared" si="3"/>
        <v>0</v>
      </c>
      <c r="O16" s="386">
        <f t="shared" si="3"/>
        <v>0</v>
      </c>
      <c r="P16" s="386">
        <f t="shared" si="3"/>
        <v>0</v>
      </c>
      <c r="Q16" s="386">
        <f t="shared" si="3"/>
        <v>0</v>
      </c>
      <c r="R16" s="386">
        <f t="shared" si="3"/>
        <v>0</v>
      </c>
      <c r="S16" s="386">
        <f t="shared" si="3"/>
        <v>0</v>
      </c>
      <c r="T16" s="386">
        <f t="shared" si="3"/>
        <v>0</v>
      </c>
      <c r="U16" s="386">
        <f t="shared" si="3"/>
        <v>0</v>
      </c>
      <c r="V16" s="386">
        <f t="shared" si="3"/>
        <v>0</v>
      </c>
      <c r="W16" s="386">
        <f t="shared" si="3"/>
        <v>0</v>
      </c>
      <c r="X16" s="386">
        <f t="shared" si="3"/>
        <v>0</v>
      </c>
      <c r="Y16" s="384"/>
      <c r="Z16" s="384"/>
      <c r="AB16" s="384"/>
      <c r="AC16" s="384"/>
    </row>
    <row r="17" spans="3:29" ht="15.75">
      <c r="C17" s="387" t="s">
        <v>285</v>
      </c>
      <c r="D17" s="387"/>
      <c r="E17" s="772"/>
      <c r="F17" s="773"/>
      <c r="G17" s="387"/>
      <c r="H17" s="440">
        <v>0.01</v>
      </c>
      <c r="I17" s="387"/>
      <c r="J17" s="445"/>
      <c r="K17" s="389">
        <f aca="true" t="shared" si="4" ref="K17:X17">INT((1+$H17)*J17)</f>
        <v>0</v>
      </c>
      <c r="L17" s="389">
        <f t="shared" si="4"/>
        <v>0</v>
      </c>
      <c r="M17" s="389">
        <f t="shared" si="4"/>
        <v>0</v>
      </c>
      <c r="N17" s="389">
        <f t="shared" si="4"/>
        <v>0</v>
      </c>
      <c r="O17" s="389">
        <f t="shared" si="4"/>
        <v>0</v>
      </c>
      <c r="P17" s="389">
        <f t="shared" si="4"/>
        <v>0</v>
      </c>
      <c r="Q17" s="389">
        <f t="shared" si="4"/>
        <v>0</v>
      </c>
      <c r="R17" s="389">
        <f t="shared" si="4"/>
        <v>0</v>
      </c>
      <c r="S17" s="389">
        <f t="shared" si="4"/>
        <v>0</v>
      </c>
      <c r="T17" s="389">
        <f t="shared" si="4"/>
        <v>0</v>
      </c>
      <c r="U17" s="389">
        <f t="shared" si="4"/>
        <v>0</v>
      </c>
      <c r="V17" s="389">
        <f t="shared" si="4"/>
        <v>0</v>
      </c>
      <c r="W17" s="389">
        <f t="shared" si="4"/>
        <v>0</v>
      </c>
      <c r="X17" s="389">
        <f t="shared" si="4"/>
        <v>0</v>
      </c>
      <c r="Y17" s="384"/>
      <c r="Z17" s="384"/>
      <c r="AB17" s="384"/>
      <c r="AC17" s="384"/>
    </row>
    <row r="18" spans="3:29" ht="15.75">
      <c r="C18" s="380" t="s">
        <v>286</v>
      </c>
      <c r="J18" s="386">
        <f aca="true" t="shared" si="5" ref="J18:X18">SUM(J14:J17)</f>
        <v>0</v>
      </c>
      <c r="K18" s="386">
        <f t="shared" si="5"/>
        <v>0</v>
      </c>
      <c r="L18" s="386">
        <f t="shared" si="5"/>
        <v>0</v>
      </c>
      <c r="M18" s="386">
        <f t="shared" si="5"/>
        <v>0</v>
      </c>
      <c r="N18" s="386">
        <f t="shared" si="5"/>
        <v>0</v>
      </c>
      <c r="O18" s="386">
        <f t="shared" si="5"/>
        <v>0</v>
      </c>
      <c r="P18" s="386">
        <f t="shared" si="5"/>
        <v>0</v>
      </c>
      <c r="Q18" s="386">
        <f t="shared" si="5"/>
        <v>0</v>
      </c>
      <c r="R18" s="386">
        <f t="shared" si="5"/>
        <v>0</v>
      </c>
      <c r="S18" s="386">
        <f t="shared" si="5"/>
        <v>0</v>
      </c>
      <c r="T18" s="386">
        <f t="shared" si="5"/>
        <v>0</v>
      </c>
      <c r="U18" s="386">
        <f t="shared" si="5"/>
        <v>0</v>
      </c>
      <c r="V18" s="386">
        <f t="shared" si="5"/>
        <v>0</v>
      </c>
      <c r="W18" s="386">
        <f t="shared" si="5"/>
        <v>0</v>
      </c>
      <c r="X18" s="386">
        <f t="shared" si="5"/>
        <v>0</v>
      </c>
      <c r="Y18" s="384"/>
      <c r="Z18" s="384"/>
      <c r="AB18" s="384"/>
      <c r="AC18" s="384"/>
    </row>
    <row r="19" spans="10:29" ht="15.75">
      <c r="J19" s="386"/>
      <c r="K19" s="386"/>
      <c r="L19" s="386"/>
      <c r="M19" s="386"/>
      <c r="N19" s="386"/>
      <c r="O19" s="386"/>
      <c r="P19" s="386"/>
      <c r="Q19" s="386"/>
      <c r="R19" s="386"/>
      <c r="S19" s="386"/>
      <c r="T19" s="386"/>
      <c r="U19" s="386"/>
      <c r="V19" s="386"/>
      <c r="W19" s="386"/>
      <c r="X19" s="386"/>
      <c r="Y19" s="384"/>
      <c r="Z19" s="384"/>
      <c r="AB19" s="384"/>
      <c r="AC19" s="384"/>
    </row>
    <row r="20" spans="3:29" ht="15.75">
      <c r="C20" s="380" t="s">
        <v>287</v>
      </c>
      <c r="J20" s="386"/>
      <c r="K20" s="386"/>
      <c r="L20" s="386"/>
      <c r="M20" s="386"/>
      <c r="N20" s="386"/>
      <c r="O20" s="386"/>
      <c r="P20" s="386"/>
      <c r="Q20" s="386"/>
      <c r="R20" s="386"/>
      <c r="S20" s="386"/>
      <c r="T20" s="386"/>
      <c r="U20" s="386"/>
      <c r="V20" s="386"/>
      <c r="W20" s="386"/>
      <c r="X20" s="386"/>
      <c r="Y20" s="384"/>
      <c r="Z20" s="384"/>
      <c r="AB20" s="384"/>
      <c r="AC20" s="384"/>
    </row>
    <row r="21" spans="4:29" ht="15.75">
      <c r="D21" s="380" t="s">
        <v>288</v>
      </c>
      <c r="F21" s="441">
        <v>0.06</v>
      </c>
      <c r="J21" s="386">
        <f aca="true" t="shared" si="6" ref="J21:X21">-ROUND($F21*J18,0)</f>
        <v>0</v>
      </c>
      <c r="K21" s="386">
        <f t="shared" si="6"/>
        <v>0</v>
      </c>
      <c r="L21" s="386">
        <f t="shared" si="6"/>
        <v>0</v>
      </c>
      <c r="M21" s="386">
        <f t="shared" si="6"/>
        <v>0</v>
      </c>
      <c r="N21" s="386">
        <f t="shared" si="6"/>
        <v>0</v>
      </c>
      <c r="O21" s="386">
        <f t="shared" si="6"/>
        <v>0</v>
      </c>
      <c r="P21" s="386">
        <f t="shared" si="6"/>
        <v>0</v>
      </c>
      <c r="Q21" s="386">
        <f t="shared" si="6"/>
        <v>0</v>
      </c>
      <c r="R21" s="386">
        <f t="shared" si="6"/>
        <v>0</v>
      </c>
      <c r="S21" s="386">
        <f t="shared" si="6"/>
        <v>0</v>
      </c>
      <c r="T21" s="386">
        <f t="shared" si="6"/>
        <v>0</v>
      </c>
      <c r="U21" s="386">
        <f t="shared" si="6"/>
        <v>0</v>
      </c>
      <c r="V21" s="386">
        <f t="shared" si="6"/>
        <v>0</v>
      </c>
      <c r="W21" s="386">
        <f t="shared" si="6"/>
        <v>0</v>
      </c>
      <c r="X21" s="386">
        <f t="shared" si="6"/>
        <v>0</v>
      </c>
      <c r="Y21" s="384"/>
      <c r="Z21" s="384"/>
      <c r="AB21" s="384"/>
      <c r="AC21" s="384"/>
    </row>
    <row r="22" spans="3:29" ht="15.75">
      <c r="C22" s="387"/>
      <c r="D22" s="387" t="s">
        <v>289</v>
      </c>
      <c r="E22" s="387"/>
      <c r="F22" s="442">
        <v>0.01</v>
      </c>
      <c r="G22" s="387"/>
      <c r="H22" s="390"/>
      <c r="I22" s="387"/>
      <c r="J22" s="389">
        <f aca="true" t="shared" si="7" ref="J22:X22">-ROUND($F22*J18,0)</f>
        <v>0</v>
      </c>
      <c r="K22" s="389">
        <f t="shared" si="7"/>
        <v>0</v>
      </c>
      <c r="L22" s="389">
        <f t="shared" si="7"/>
        <v>0</v>
      </c>
      <c r="M22" s="389">
        <f t="shared" si="7"/>
        <v>0</v>
      </c>
      <c r="N22" s="389">
        <f t="shared" si="7"/>
        <v>0</v>
      </c>
      <c r="O22" s="389">
        <f t="shared" si="7"/>
        <v>0</v>
      </c>
      <c r="P22" s="389">
        <f t="shared" si="7"/>
        <v>0</v>
      </c>
      <c r="Q22" s="389">
        <f t="shared" si="7"/>
        <v>0</v>
      </c>
      <c r="R22" s="389">
        <f t="shared" si="7"/>
        <v>0</v>
      </c>
      <c r="S22" s="389">
        <f t="shared" si="7"/>
        <v>0</v>
      </c>
      <c r="T22" s="389">
        <f t="shared" si="7"/>
        <v>0</v>
      </c>
      <c r="U22" s="389">
        <f t="shared" si="7"/>
        <v>0</v>
      </c>
      <c r="V22" s="389">
        <f t="shared" si="7"/>
        <v>0</v>
      </c>
      <c r="W22" s="389">
        <f t="shared" si="7"/>
        <v>0</v>
      </c>
      <c r="X22" s="389">
        <f t="shared" si="7"/>
        <v>0</v>
      </c>
      <c r="Y22" s="384"/>
      <c r="Z22" s="384"/>
      <c r="AB22" s="384"/>
      <c r="AC22" s="384"/>
    </row>
    <row r="23" spans="3:29" s="378" customFormat="1" ht="15.75">
      <c r="C23" s="378" t="s">
        <v>290</v>
      </c>
      <c r="H23" s="381"/>
      <c r="J23" s="391">
        <f aca="true" t="shared" si="8" ref="J23:X23">SUM(J18:J22)</f>
        <v>0</v>
      </c>
      <c r="K23" s="391">
        <f t="shared" si="8"/>
        <v>0</v>
      </c>
      <c r="L23" s="391">
        <f t="shared" si="8"/>
        <v>0</v>
      </c>
      <c r="M23" s="391">
        <f t="shared" si="8"/>
        <v>0</v>
      </c>
      <c r="N23" s="391">
        <f t="shared" si="8"/>
        <v>0</v>
      </c>
      <c r="O23" s="391">
        <f t="shared" si="8"/>
        <v>0</v>
      </c>
      <c r="P23" s="391">
        <f t="shared" si="8"/>
        <v>0</v>
      </c>
      <c r="Q23" s="391">
        <f t="shared" si="8"/>
        <v>0</v>
      </c>
      <c r="R23" s="391">
        <f t="shared" si="8"/>
        <v>0</v>
      </c>
      <c r="S23" s="391">
        <f t="shared" si="8"/>
        <v>0</v>
      </c>
      <c r="T23" s="391">
        <f t="shared" si="8"/>
        <v>0</v>
      </c>
      <c r="U23" s="391">
        <f t="shared" si="8"/>
        <v>0</v>
      </c>
      <c r="V23" s="391">
        <f t="shared" si="8"/>
        <v>0</v>
      </c>
      <c r="W23" s="391">
        <f t="shared" si="8"/>
        <v>0</v>
      </c>
      <c r="X23" s="391">
        <f t="shared" si="8"/>
        <v>0</v>
      </c>
      <c r="Y23" s="392"/>
      <c r="Z23" s="392"/>
      <c r="AA23" s="380"/>
      <c r="AB23" s="392"/>
      <c r="AC23" s="392"/>
    </row>
    <row r="24" spans="8:29" s="378" customFormat="1" ht="15.75">
      <c r="H24" s="381"/>
      <c r="J24" s="391"/>
      <c r="K24" s="391"/>
      <c r="L24" s="391"/>
      <c r="M24" s="391"/>
      <c r="N24" s="391"/>
      <c r="O24" s="391"/>
      <c r="P24" s="391"/>
      <c r="Q24" s="391"/>
      <c r="R24" s="391"/>
      <c r="S24" s="391"/>
      <c r="T24" s="391"/>
      <c r="U24" s="391"/>
      <c r="V24" s="391"/>
      <c r="W24" s="391"/>
      <c r="X24" s="391"/>
      <c r="Y24" s="392"/>
      <c r="Z24" s="392"/>
      <c r="AB24" s="392"/>
      <c r="AC24" s="392"/>
    </row>
    <row r="25" spans="2:29" ht="15.75">
      <c r="B25" s="380" t="s">
        <v>291</v>
      </c>
      <c r="J25" s="384"/>
      <c r="K25" s="384"/>
      <c r="L25" s="384"/>
      <c r="M25" s="384"/>
      <c r="N25" s="384"/>
      <c r="O25" s="384"/>
      <c r="P25" s="384"/>
      <c r="Q25" s="384"/>
      <c r="R25" s="384"/>
      <c r="S25" s="384"/>
      <c r="T25" s="384"/>
      <c r="U25" s="384"/>
      <c r="V25" s="384"/>
      <c r="W25" s="384"/>
      <c r="X25" s="384"/>
      <c r="Y25" s="384"/>
      <c r="Z25" s="384"/>
      <c r="AA25" s="378"/>
      <c r="AB25" s="384"/>
      <c r="AC25" s="384"/>
    </row>
    <row r="26" spans="3:29" ht="15.75">
      <c r="C26" s="380" t="s">
        <v>292</v>
      </c>
      <c r="H26" s="393"/>
      <c r="J26" s="385"/>
      <c r="K26" s="385"/>
      <c r="L26" s="385"/>
      <c r="M26" s="385"/>
      <c r="N26" s="385"/>
      <c r="O26" s="385"/>
      <c r="P26" s="385"/>
      <c r="Q26" s="385"/>
      <c r="R26" s="385"/>
      <c r="S26" s="385"/>
      <c r="T26" s="385"/>
      <c r="U26" s="385"/>
      <c r="V26" s="385"/>
      <c r="W26" s="385"/>
      <c r="X26" s="385"/>
      <c r="Y26" s="384"/>
      <c r="Z26" s="384"/>
      <c r="AB26" s="384"/>
      <c r="AC26" s="384"/>
    </row>
    <row r="27" spans="3:29" ht="15.75">
      <c r="C27" s="380" t="s">
        <v>293</v>
      </c>
      <c r="H27" s="393"/>
      <c r="J27" s="385"/>
      <c r="K27" s="385"/>
      <c r="L27" s="385"/>
      <c r="M27" s="385"/>
      <c r="N27" s="385"/>
      <c r="O27" s="385"/>
      <c r="P27" s="385"/>
      <c r="Q27" s="385"/>
      <c r="R27" s="385"/>
      <c r="S27" s="385"/>
      <c r="T27" s="385"/>
      <c r="U27" s="385"/>
      <c r="V27" s="385"/>
      <c r="W27" s="385"/>
      <c r="X27" s="385"/>
      <c r="Y27" s="384"/>
      <c r="Z27" s="384"/>
      <c r="AB27" s="384"/>
      <c r="AC27" s="384"/>
    </row>
    <row r="28" spans="3:29" ht="15.75">
      <c r="C28" s="387" t="s">
        <v>285</v>
      </c>
      <c r="D28" s="387"/>
      <c r="E28" s="772"/>
      <c r="F28" s="773"/>
      <c r="G28" s="387"/>
      <c r="H28" s="394"/>
      <c r="I28" s="387"/>
      <c r="J28" s="388"/>
      <c r="K28" s="388"/>
      <c r="L28" s="388"/>
      <c r="M28" s="388"/>
      <c r="N28" s="388"/>
      <c r="O28" s="388"/>
      <c r="P28" s="388"/>
      <c r="Q28" s="388"/>
      <c r="R28" s="388"/>
      <c r="S28" s="388"/>
      <c r="T28" s="388"/>
      <c r="U28" s="388"/>
      <c r="V28" s="388"/>
      <c r="W28" s="388"/>
      <c r="X28" s="388"/>
      <c r="Y28" s="384"/>
      <c r="Z28" s="384"/>
      <c r="AB28" s="384"/>
      <c r="AC28" s="384"/>
    </row>
    <row r="29" spans="3:29" ht="15.75">
      <c r="C29" s="380" t="s">
        <v>286</v>
      </c>
      <c r="J29" s="395">
        <f aca="true" t="shared" si="9" ref="J29:X29">SUM(J26:J28)</f>
        <v>0</v>
      </c>
      <c r="K29" s="386">
        <f t="shared" si="9"/>
        <v>0</v>
      </c>
      <c r="L29" s="386">
        <f t="shared" si="9"/>
        <v>0</v>
      </c>
      <c r="M29" s="386">
        <f t="shared" si="9"/>
        <v>0</v>
      </c>
      <c r="N29" s="386">
        <f t="shared" si="9"/>
        <v>0</v>
      </c>
      <c r="O29" s="386">
        <f t="shared" si="9"/>
        <v>0</v>
      </c>
      <c r="P29" s="386">
        <f t="shared" si="9"/>
        <v>0</v>
      </c>
      <c r="Q29" s="386">
        <f t="shared" si="9"/>
        <v>0</v>
      </c>
      <c r="R29" s="386">
        <f t="shared" si="9"/>
        <v>0</v>
      </c>
      <c r="S29" s="386">
        <f t="shared" si="9"/>
        <v>0</v>
      </c>
      <c r="T29" s="386">
        <f t="shared" si="9"/>
        <v>0</v>
      </c>
      <c r="U29" s="386">
        <f t="shared" si="9"/>
        <v>0</v>
      </c>
      <c r="V29" s="386">
        <f t="shared" si="9"/>
        <v>0</v>
      </c>
      <c r="W29" s="386">
        <f t="shared" si="9"/>
        <v>0</v>
      </c>
      <c r="X29" s="386">
        <f t="shared" si="9"/>
        <v>0</v>
      </c>
      <c r="Y29" s="384"/>
      <c r="Z29" s="384"/>
      <c r="AB29" s="384"/>
      <c r="AC29" s="384"/>
    </row>
    <row r="30" spans="3:29" ht="15.75">
      <c r="C30" s="387" t="s">
        <v>287</v>
      </c>
      <c r="D30" s="387"/>
      <c r="E30" s="387"/>
      <c r="F30" s="442">
        <v>0.05</v>
      </c>
      <c r="G30" s="387"/>
      <c r="H30" s="390"/>
      <c r="I30" s="387"/>
      <c r="J30" s="389">
        <f aca="true" t="shared" si="10" ref="J30:X30">-ROUND($F30*J29,0)</f>
        <v>0</v>
      </c>
      <c r="K30" s="389">
        <f t="shared" si="10"/>
        <v>0</v>
      </c>
      <c r="L30" s="389">
        <f t="shared" si="10"/>
        <v>0</v>
      </c>
      <c r="M30" s="389">
        <f t="shared" si="10"/>
        <v>0</v>
      </c>
      <c r="N30" s="389">
        <f t="shared" si="10"/>
        <v>0</v>
      </c>
      <c r="O30" s="389">
        <f t="shared" si="10"/>
        <v>0</v>
      </c>
      <c r="P30" s="389">
        <f t="shared" si="10"/>
        <v>0</v>
      </c>
      <c r="Q30" s="389">
        <f t="shared" si="10"/>
        <v>0</v>
      </c>
      <c r="R30" s="389">
        <f t="shared" si="10"/>
        <v>0</v>
      </c>
      <c r="S30" s="389">
        <f t="shared" si="10"/>
        <v>0</v>
      </c>
      <c r="T30" s="389">
        <f t="shared" si="10"/>
        <v>0</v>
      </c>
      <c r="U30" s="389">
        <f t="shared" si="10"/>
        <v>0</v>
      </c>
      <c r="V30" s="389">
        <f t="shared" si="10"/>
        <v>0</v>
      </c>
      <c r="W30" s="389">
        <f t="shared" si="10"/>
        <v>0</v>
      </c>
      <c r="X30" s="389">
        <f t="shared" si="10"/>
        <v>0</v>
      </c>
      <c r="Y30" s="384"/>
      <c r="Z30" s="384"/>
      <c r="AB30" s="384"/>
      <c r="AC30" s="384"/>
    </row>
    <row r="31" spans="3:29" s="378" customFormat="1" ht="15.75">
      <c r="C31" s="378" t="s">
        <v>290</v>
      </c>
      <c r="H31" s="381"/>
      <c r="J31" s="391">
        <f aca="true" t="shared" si="11" ref="J31:X31">SUM(J29:J30)</f>
        <v>0</v>
      </c>
      <c r="K31" s="391">
        <f t="shared" si="11"/>
        <v>0</v>
      </c>
      <c r="L31" s="391">
        <f t="shared" si="11"/>
        <v>0</v>
      </c>
      <c r="M31" s="391">
        <f t="shared" si="11"/>
        <v>0</v>
      </c>
      <c r="N31" s="391">
        <f t="shared" si="11"/>
        <v>0</v>
      </c>
      <c r="O31" s="391">
        <f t="shared" si="11"/>
        <v>0</v>
      </c>
      <c r="P31" s="391">
        <f t="shared" si="11"/>
        <v>0</v>
      </c>
      <c r="Q31" s="391">
        <f t="shared" si="11"/>
        <v>0</v>
      </c>
      <c r="R31" s="391">
        <f t="shared" si="11"/>
        <v>0</v>
      </c>
      <c r="S31" s="391">
        <f t="shared" si="11"/>
        <v>0</v>
      </c>
      <c r="T31" s="391">
        <f t="shared" si="11"/>
        <v>0</v>
      </c>
      <c r="U31" s="391">
        <f t="shared" si="11"/>
        <v>0</v>
      </c>
      <c r="V31" s="391">
        <f t="shared" si="11"/>
        <v>0</v>
      </c>
      <c r="W31" s="391">
        <f t="shared" si="11"/>
        <v>0</v>
      </c>
      <c r="X31" s="391">
        <f t="shared" si="11"/>
        <v>0</v>
      </c>
      <c r="Y31" s="392"/>
      <c r="Z31" s="392"/>
      <c r="AA31" s="380"/>
      <c r="AB31" s="392"/>
      <c r="AC31" s="392"/>
    </row>
    <row r="32" spans="8:29" s="378" customFormat="1" ht="15.75">
      <c r="H32" s="381"/>
      <c r="J32" s="391"/>
      <c r="K32" s="391"/>
      <c r="L32" s="391"/>
      <c r="M32" s="391"/>
      <c r="N32" s="391"/>
      <c r="O32" s="391"/>
      <c r="P32" s="391"/>
      <c r="Q32" s="391"/>
      <c r="R32" s="391"/>
      <c r="S32" s="391"/>
      <c r="T32" s="391"/>
      <c r="U32" s="391"/>
      <c r="V32" s="391"/>
      <c r="W32" s="391"/>
      <c r="X32" s="391"/>
      <c r="Y32" s="392"/>
      <c r="Z32" s="392"/>
      <c r="AB32" s="392"/>
      <c r="AC32" s="392"/>
    </row>
    <row r="33" spans="2:29" ht="18.75" customHeight="1">
      <c r="B33" s="380" t="s">
        <v>294</v>
      </c>
      <c r="J33" s="384"/>
      <c r="K33" s="384"/>
      <c r="L33" s="384"/>
      <c r="M33" s="384"/>
      <c r="N33" s="384"/>
      <c r="O33" s="384"/>
      <c r="P33" s="384"/>
      <c r="Q33" s="384"/>
      <c r="R33" s="384"/>
      <c r="S33" s="384"/>
      <c r="T33" s="384"/>
      <c r="U33" s="384"/>
      <c r="V33" s="384"/>
      <c r="W33" s="384"/>
      <c r="X33" s="384"/>
      <c r="Y33" s="384"/>
      <c r="Z33" s="384"/>
      <c r="AA33" s="378"/>
      <c r="AB33" s="384"/>
      <c r="AC33" s="384"/>
    </row>
    <row r="34" spans="3:29" ht="15.75">
      <c r="C34" s="380" t="s">
        <v>281</v>
      </c>
      <c r="H34" s="439">
        <v>0.02</v>
      </c>
      <c r="J34" s="385"/>
      <c r="K34" s="386">
        <f aca="true" t="shared" si="12" ref="K34:X34">INT((1+$H34)*J34)</f>
        <v>0</v>
      </c>
      <c r="L34" s="386">
        <f t="shared" si="12"/>
        <v>0</v>
      </c>
      <c r="M34" s="386">
        <f t="shared" si="12"/>
        <v>0</v>
      </c>
      <c r="N34" s="386">
        <f t="shared" si="12"/>
        <v>0</v>
      </c>
      <c r="O34" s="386">
        <f t="shared" si="12"/>
        <v>0</v>
      </c>
      <c r="P34" s="386">
        <f t="shared" si="12"/>
        <v>0</v>
      </c>
      <c r="Q34" s="386">
        <f t="shared" si="12"/>
        <v>0</v>
      </c>
      <c r="R34" s="386">
        <f t="shared" si="12"/>
        <v>0</v>
      </c>
      <c r="S34" s="386">
        <f t="shared" si="12"/>
        <v>0</v>
      </c>
      <c r="T34" s="386">
        <f t="shared" si="12"/>
        <v>0</v>
      </c>
      <c r="U34" s="386">
        <f t="shared" si="12"/>
        <v>0</v>
      </c>
      <c r="V34" s="386">
        <f t="shared" si="12"/>
        <v>0</v>
      </c>
      <c r="W34" s="386">
        <f t="shared" si="12"/>
        <v>0</v>
      </c>
      <c r="X34" s="386">
        <f t="shared" si="12"/>
        <v>0</v>
      </c>
      <c r="Y34" s="384"/>
      <c r="Z34" s="384"/>
      <c r="AB34" s="384"/>
      <c r="AC34" s="384"/>
    </row>
    <row r="35" spans="3:29" ht="15.75">
      <c r="C35" s="380" t="s">
        <v>283</v>
      </c>
      <c r="H35" s="439">
        <v>0.01</v>
      </c>
      <c r="J35" s="385"/>
      <c r="K35" s="386">
        <f aca="true" t="shared" si="13" ref="K35:X35">INT((1+$H35)*J35)</f>
        <v>0</v>
      </c>
      <c r="L35" s="386">
        <f t="shared" si="13"/>
        <v>0</v>
      </c>
      <c r="M35" s="386">
        <f t="shared" si="13"/>
        <v>0</v>
      </c>
      <c r="N35" s="386">
        <f t="shared" si="13"/>
        <v>0</v>
      </c>
      <c r="O35" s="386">
        <f t="shared" si="13"/>
        <v>0</v>
      </c>
      <c r="P35" s="386">
        <f t="shared" si="13"/>
        <v>0</v>
      </c>
      <c r="Q35" s="386">
        <f t="shared" si="13"/>
        <v>0</v>
      </c>
      <c r="R35" s="386">
        <f t="shared" si="13"/>
        <v>0</v>
      </c>
      <c r="S35" s="386">
        <f t="shared" si="13"/>
        <v>0</v>
      </c>
      <c r="T35" s="386">
        <f t="shared" si="13"/>
        <v>0</v>
      </c>
      <c r="U35" s="386">
        <f t="shared" si="13"/>
        <v>0</v>
      </c>
      <c r="V35" s="386">
        <f t="shared" si="13"/>
        <v>0</v>
      </c>
      <c r="W35" s="386">
        <f t="shared" si="13"/>
        <v>0</v>
      </c>
      <c r="X35" s="386">
        <f t="shared" si="13"/>
        <v>0</v>
      </c>
      <c r="Y35" s="384"/>
      <c r="Z35" s="384"/>
      <c r="AA35" s="386">
        <f>INT((1-F41-F42)*J34)</f>
        <v>0</v>
      </c>
      <c r="AB35" s="384"/>
      <c r="AC35" s="384"/>
    </row>
    <row r="36" spans="3:29" ht="15.75">
      <c r="C36" s="380" t="s">
        <v>284</v>
      </c>
      <c r="H36" s="439">
        <v>0.01</v>
      </c>
      <c r="J36" s="385"/>
      <c r="K36" s="386">
        <f aca="true" t="shared" si="14" ref="K36:X36">INT((1+$H36)*J36)</f>
        <v>0</v>
      </c>
      <c r="L36" s="386">
        <f t="shared" si="14"/>
        <v>0</v>
      </c>
      <c r="M36" s="386">
        <f t="shared" si="14"/>
        <v>0</v>
      </c>
      <c r="N36" s="386">
        <f t="shared" si="14"/>
        <v>0</v>
      </c>
      <c r="O36" s="386">
        <f t="shared" si="14"/>
        <v>0</v>
      </c>
      <c r="P36" s="386">
        <f t="shared" si="14"/>
        <v>0</v>
      </c>
      <c r="Q36" s="386">
        <f t="shared" si="14"/>
        <v>0</v>
      </c>
      <c r="R36" s="386">
        <f t="shared" si="14"/>
        <v>0</v>
      </c>
      <c r="S36" s="386">
        <f t="shared" si="14"/>
        <v>0</v>
      </c>
      <c r="T36" s="386">
        <f t="shared" si="14"/>
        <v>0</v>
      </c>
      <c r="U36" s="386">
        <f t="shared" si="14"/>
        <v>0</v>
      </c>
      <c r="V36" s="386">
        <f t="shared" si="14"/>
        <v>0</v>
      </c>
      <c r="W36" s="386">
        <f t="shared" si="14"/>
        <v>0</v>
      </c>
      <c r="X36" s="386">
        <f t="shared" si="14"/>
        <v>0</v>
      </c>
      <c r="Y36" s="384"/>
      <c r="Z36" s="384"/>
      <c r="AB36" s="384"/>
      <c r="AC36" s="384"/>
    </row>
    <row r="37" spans="3:29" ht="15.75">
      <c r="C37" s="387" t="s">
        <v>285</v>
      </c>
      <c r="D37" s="387"/>
      <c r="E37" s="772"/>
      <c r="F37" s="773"/>
      <c r="G37" s="387"/>
      <c r="H37" s="440">
        <v>0.01</v>
      </c>
      <c r="I37" s="387"/>
      <c r="J37" s="388"/>
      <c r="K37" s="389">
        <f aca="true" t="shared" si="15" ref="K37:X37">INT((1+$H37)*J37)</f>
        <v>0</v>
      </c>
      <c r="L37" s="389">
        <f t="shared" si="15"/>
        <v>0</v>
      </c>
      <c r="M37" s="389">
        <f t="shared" si="15"/>
        <v>0</v>
      </c>
      <c r="N37" s="389">
        <f t="shared" si="15"/>
        <v>0</v>
      </c>
      <c r="O37" s="389">
        <f t="shared" si="15"/>
        <v>0</v>
      </c>
      <c r="P37" s="389">
        <f t="shared" si="15"/>
        <v>0</v>
      </c>
      <c r="Q37" s="389">
        <f t="shared" si="15"/>
        <v>0</v>
      </c>
      <c r="R37" s="389">
        <f t="shared" si="15"/>
        <v>0</v>
      </c>
      <c r="S37" s="389">
        <f t="shared" si="15"/>
        <v>0</v>
      </c>
      <c r="T37" s="389">
        <f t="shared" si="15"/>
        <v>0</v>
      </c>
      <c r="U37" s="389">
        <f t="shared" si="15"/>
        <v>0</v>
      </c>
      <c r="V37" s="389">
        <f t="shared" si="15"/>
        <v>0</v>
      </c>
      <c r="W37" s="389">
        <f t="shared" si="15"/>
        <v>0</v>
      </c>
      <c r="X37" s="389">
        <f t="shared" si="15"/>
        <v>0</v>
      </c>
      <c r="Y37" s="384"/>
      <c r="Z37" s="384"/>
      <c r="AB37" s="384"/>
      <c r="AC37" s="384"/>
    </row>
    <row r="38" spans="3:29" ht="15.75">
      <c r="C38" s="380" t="s">
        <v>286</v>
      </c>
      <c r="J38" s="386">
        <f aca="true" t="shared" si="16" ref="J38:X38">SUM(J34:J37)</f>
        <v>0</v>
      </c>
      <c r="K38" s="386">
        <f t="shared" si="16"/>
        <v>0</v>
      </c>
      <c r="L38" s="386">
        <f t="shared" si="16"/>
        <v>0</v>
      </c>
      <c r="M38" s="386">
        <f t="shared" si="16"/>
        <v>0</v>
      </c>
      <c r="N38" s="386">
        <f t="shared" si="16"/>
        <v>0</v>
      </c>
      <c r="O38" s="386">
        <f t="shared" si="16"/>
        <v>0</v>
      </c>
      <c r="P38" s="386">
        <f t="shared" si="16"/>
        <v>0</v>
      </c>
      <c r="Q38" s="386">
        <f t="shared" si="16"/>
        <v>0</v>
      </c>
      <c r="R38" s="386">
        <f t="shared" si="16"/>
        <v>0</v>
      </c>
      <c r="S38" s="386">
        <f t="shared" si="16"/>
        <v>0</v>
      </c>
      <c r="T38" s="386">
        <f t="shared" si="16"/>
        <v>0</v>
      </c>
      <c r="U38" s="386">
        <f t="shared" si="16"/>
        <v>0</v>
      </c>
      <c r="V38" s="386">
        <f t="shared" si="16"/>
        <v>0</v>
      </c>
      <c r="W38" s="386">
        <f t="shared" si="16"/>
        <v>0</v>
      </c>
      <c r="X38" s="386">
        <f t="shared" si="16"/>
        <v>0</v>
      </c>
      <c r="Y38" s="384"/>
      <c r="Z38" s="384"/>
      <c r="AB38" s="384"/>
      <c r="AC38" s="384"/>
    </row>
    <row r="39" spans="10:29" ht="15.75">
      <c r="J39" s="386"/>
      <c r="K39" s="386"/>
      <c r="L39" s="386"/>
      <c r="M39" s="386"/>
      <c r="N39" s="386"/>
      <c r="O39" s="386"/>
      <c r="P39" s="386"/>
      <c r="Q39" s="386"/>
      <c r="R39" s="386"/>
      <c r="S39" s="386"/>
      <c r="T39" s="386"/>
      <c r="U39" s="386"/>
      <c r="V39" s="386"/>
      <c r="W39" s="386"/>
      <c r="X39" s="386"/>
      <c r="Y39" s="384"/>
      <c r="Z39" s="384"/>
      <c r="AB39" s="384"/>
      <c r="AC39" s="384"/>
    </row>
    <row r="40" spans="3:29" ht="15.75">
      <c r="C40" s="380" t="s">
        <v>287</v>
      </c>
      <c r="J40" s="386"/>
      <c r="K40" s="386"/>
      <c r="L40" s="386"/>
      <c r="M40" s="386"/>
      <c r="N40" s="386"/>
      <c r="O40" s="386"/>
      <c r="P40" s="386"/>
      <c r="Q40" s="386"/>
      <c r="R40" s="386"/>
      <c r="S40" s="386"/>
      <c r="T40" s="386"/>
      <c r="U40" s="386"/>
      <c r="V40" s="386"/>
      <c r="W40" s="386"/>
      <c r="X40" s="386"/>
      <c r="Y40" s="384"/>
      <c r="Z40" s="384"/>
      <c r="AB40" s="384"/>
      <c r="AC40" s="384"/>
    </row>
    <row r="41" spans="4:29" ht="15.75">
      <c r="D41" s="380" t="s">
        <v>288</v>
      </c>
      <c r="F41" s="441">
        <v>0.09</v>
      </c>
      <c r="J41" s="386">
        <f aca="true" t="shared" si="17" ref="J41:X41">-ROUND($F41*J38,0)</f>
        <v>0</v>
      </c>
      <c r="K41" s="386">
        <f t="shared" si="17"/>
        <v>0</v>
      </c>
      <c r="L41" s="386">
        <f t="shared" si="17"/>
        <v>0</v>
      </c>
      <c r="M41" s="386">
        <f t="shared" si="17"/>
        <v>0</v>
      </c>
      <c r="N41" s="386">
        <f t="shared" si="17"/>
        <v>0</v>
      </c>
      <c r="O41" s="386">
        <f t="shared" si="17"/>
        <v>0</v>
      </c>
      <c r="P41" s="386">
        <f t="shared" si="17"/>
        <v>0</v>
      </c>
      <c r="Q41" s="386">
        <f t="shared" si="17"/>
        <v>0</v>
      </c>
      <c r="R41" s="386">
        <f t="shared" si="17"/>
        <v>0</v>
      </c>
      <c r="S41" s="386">
        <f t="shared" si="17"/>
        <v>0</v>
      </c>
      <c r="T41" s="386">
        <f t="shared" si="17"/>
        <v>0</v>
      </c>
      <c r="U41" s="386">
        <f t="shared" si="17"/>
        <v>0</v>
      </c>
      <c r="V41" s="386">
        <f t="shared" si="17"/>
        <v>0</v>
      </c>
      <c r="W41" s="386">
        <f t="shared" si="17"/>
        <v>0</v>
      </c>
      <c r="X41" s="386">
        <f t="shared" si="17"/>
        <v>0</v>
      </c>
      <c r="Y41" s="384"/>
      <c r="Z41" s="384"/>
      <c r="AA41" s="384"/>
      <c r="AB41" s="384"/>
      <c r="AC41" s="384"/>
    </row>
    <row r="42" spans="3:29" ht="15.75">
      <c r="C42" s="387"/>
      <c r="D42" s="387" t="s">
        <v>289</v>
      </c>
      <c r="E42" s="387"/>
      <c r="F42" s="442">
        <v>0.01</v>
      </c>
      <c r="G42" s="387"/>
      <c r="H42" s="390"/>
      <c r="I42" s="387"/>
      <c r="J42" s="389">
        <f aca="true" t="shared" si="18" ref="J42:X42">-ROUND($F42*J38,0)</f>
        <v>0</v>
      </c>
      <c r="K42" s="389">
        <f t="shared" si="18"/>
        <v>0</v>
      </c>
      <c r="L42" s="389">
        <f t="shared" si="18"/>
        <v>0</v>
      </c>
      <c r="M42" s="389">
        <f t="shared" si="18"/>
        <v>0</v>
      </c>
      <c r="N42" s="389">
        <f t="shared" si="18"/>
        <v>0</v>
      </c>
      <c r="O42" s="389">
        <f t="shared" si="18"/>
        <v>0</v>
      </c>
      <c r="P42" s="389">
        <f t="shared" si="18"/>
        <v>0</v>
      </c>
      <c r="Q42" s="389">
        <f t="shared" si="18"/>
        <v>0</v>
      </c>
      <c r="R42" s="389">
        <f t="shared" si="18"/>
        <v>0</v>
      </c>
      <c r="S42" s="389">
        <f t="shared" si="18"/>
        <v>0</v>
      </c>
      <c r="T42" s="389">
        <f t="shared" si="18"/>
        <v>0</v>
      </c>
      <c r="U42" s="389">
        <f t="shared" si="18"/>
        <v>0</v>
      </c>
      <c r="V42" s="389">
        <f t="shared" si="18"/>
        <v>0</v>
      </c>
      <c r="W42" s="389">
        <f t="shared" si="18"/>
        <v>0</v>
      </c>
      <c r="X42" s="389">
        <f t="shared" si="18"/>
        <v>0</v>
      </c>
      <c r="Y42" s="384"/>
      <c r="Z42" s="384"/>
      <c r="AA42" s="384"/>
      <c r="AB42" s="384"/>
      <c r="AC42" s="384"/>
    </row>
    <row r="43" spans="3:29" s="378" customFormat="1" ht="15.75">
      <c r="C43" s="378" t="s">
        <v>290</v>
      </c>
      <c r="H43" s="381"/>
      <c r="J43" s="391">
        <f aca="true" t="shared" si="19" ref="J43:X43">SUM(J38:J42)</f>
        <v>0</v>
      </c>
      <c r="K43" s="391">
        <f t="shared" si="19"/>
        <v>0</v>
      </c>
      <c r="L43" s="391">
        <f t="shared" si="19"/>
        <v>0</v>
      </c>
      <c r="M43" s="391">
        <f t="shared" si="19"/>
        <v>0</v>
      </c>
      <c r="N43" s="391">
        <f t="shared" si="19"/>
        <v>0</v>
      </c>
      <c r="O43" s="391">
        <f t="shared" si="19"/>
        <v>0</v>
      </c>
      <c r="P43" s="391">
        <f t="shared" si="19"/>
        <v>0</v>
      </c>
      <c r="Q43" s="391">
        <f t="shared" si="19"/>
        <v>0</v>
      </c>
      <c r="R43" s="391">
        <f t="shared" si="19"/>
        <v>0</v>
      </c>
      <c r="S43" s="391">
        <f t="shared" si="19"/>
        <v>0</v>
      </c>
      <c r="T43" s="391">
        <f t="shared" si="19"/>
        <v>0</v>
      </c>
      <c r="U43" s="391">
        <f t="shared" si="19"/>
        <v>0</v>
      </c>
      <c r="V43" s="391">
        <f t="shared" si="19"/>
        <v>0</v>
      </c>
      <c r="W43" s="391">
        <f t="shared" si="19"/>
        <v>0</v>
      </c>
      <c r="X43" s="391">
        <f t="shared" si="19"/>
        <v>0</v>
      </c>
      <c r="Y43" s="392"/>
      <c r="Z43" s="392"/>
      <c r="AA43" s="392"/>
      <c r="AB43" s="392"/>
      <c r="AC43" s="392"/>
    </row>
    <row r="44" spans="10:29" ht="15.75">
      <c r="J44" s="384"/>
      <c r="K44" s="384"/>
      <c r="L44" s="384"/>
      <c r="M44" s="384"/>
      <c r="N44" s="384"/>
      <c r="O44" s="384"/>
      <c r="P44" s="384"/>
      <c r="Q44" s="384"/>
      <c r="R44" s="384"/>
      <c r="S44" s="384"/>
      <c r="T44" s="384"/>
      <c r="U44" s="384"/>
      <c r="V44" s="384"/>
      <c r="W44" s="384"/>
      <c r="X44" s="384"/>
      <c r="Y44" s="384"/>
      <c r="Z44" s="384"/>
      <c r="AA44" s="384"/>
      <c r="AB44" s="384"/>
      <c r="AC44" s="384"/>
    </row>
    <row r="45" spans="2:29" ht="15.75">
      <c r="B45" s="380" t="s">
        <v>295</v>
      </c>
      <c r="J45" s="384"/>
      <c r="K45" s="384"/>
      <c r="L45" s="384"/>
      <c r="M45" s="384"/>
      <c r="N45" s="384"/>
      <c r="O45" s="384"/>
      <c r="P45" s="384"/>
      <c r="Q45" s="384"/>
      <c r="R45" s="384"/>
      <c r="S45" s="384"/>
      <c r="T45" s="384"/>
      <c r="U45" s="384"/>
      <c r="V45" s="384"/>
      <c r="W45" s="384"/>
      <c r="X45" s="384"/>
      <c r="Y45" s="384"/>
      <c r="Z45" s="384"/>
      <c r="AA45" s="384"/>
      <c r="AB45" s="384"/>
      <c r="AC45" s="384"/>
    </row>
    <row r="46" spans="3:29" ht="15.75">
      <c r="C46" s="380" t="s">
        <v>281</v>
      </c>
      <c r="H46" s="439">
        <v>0.02</v>
      </c>
      <c r="J46" s="444"/>
      <c r="K46" s="386">
        <f aca="true" t="shared" si="20" ref="K46:X46">INT((1+$H46)*J46)</f>
        <v>0</v>
      </c>
      <c r="L46" s="386">
        <f t="shared" si="20"/>
        <v>0</v>
      </c>
      <c r="M46" s="386">
        <f t="shared" si="20"/>
        <v>0</v>
      </c>
      <c r="N46" s="386">
        <f t="shared" si="20"/>
        <v>0</v>
      </c>
      <c r="O46" s="386">
        <f t="shared" si="20"/>
        <v>0</v>
      </c>
      <c r="P46" s="386">
        <f t="shared" si="20"/>
        <v>0</v>
      </c>
      <c r="Q46" s="386">
        <f t="shared" si="20"/>
        <v>0</v>
      </c>
      <c r="R46" s="386">
        <f t="shared" si="20"/>
        <v>0</v>
      </c>
      <c r="S46" s="386">
        <f t="shared" si="20"/>
        <v>0</v>
      </c>
      <c r="T46" s="386">
        <f t="shared" si="20"/>
        <v>0</v>
      </c>
      <c r="U46" s="386">
        <f t="shared" si="20"/>
        <v>0</v>
      </c>
      <c r="V46" s="386">
        <f t="shared" si="20"/>
        <v>0</v>
      </c>
      <c r="W46" s="386">
        <f t="shared" si="20"/>
        <v>0</v>
      </c>
      <c r="X46" s="386">
        <f t="shared" si="20"/>
        <v>0</v>
      </c>
      <c r="Y46" s="384"/>
      <c r="Z46" s="384"/>
      <c r="AA46" s="384"/>
      <c r="AB46" s="384"/>
      <c r="AC46" s="384"/>
    </row>
    <row r="47" spans="3:29" ht="15.75">
      <c r="C47" s="380" t="s">
        <v>284</v>
      </c>
      <c r="H47" s="439">
        <v>0.01</v>
      </c>
      <c r="J47" s="385"/>
      <c r="K47" s="386">
        <f aca="true" t="shared" si="21" ref="K47:X47">INT((1+$H47)*J47)</f>
        <v>0</v>
      </c>
      <c r="L47" s="386">
        <f t="shared" si="21"/>
        <v>0</v>
      </c>
      <c r="M47" s="386">
        <f t="shared" si="21"/>
        <v>0</v>
      </c>
      <c r="N47" s="386">
        <f t="shared" si="21"/>
        <v>0</v>
      </c>
      <c r="O47" s="386">
        <f t="shared" si="21"/>
        <v>0</v>
      </c>
      <c r="P47" s="386">
        <f t="shared" si="21"/>
        <v>0</v>
      </c>
      <c r="Q47" s="386">
        <f t="shared" si="21"/>
        <v>0</v>
      </c>
      <c r="R47" s="386">
        <f t="shared" si="21"/>
        <v>0</v>
      </c>
      <c r="S47" s="386">
        <f t="shared" si="21"/>
        <v>0</v>
      </c>
      <c r="T47" s="386">
        <f t="shared" si="21"/>
        <v>0</v>
      </c>
      <c r="U47" s="386">
        <f t="shared" si="21"/>
        <v>0</v>
      </c>
      <c r="V47" s="386">
        <f t="shared" si="21"/>
        <v>0</v>
      </c>
      <c r="W47" s="386">
        <f t="shared" si="21"/>
        <v>0</v>
      </c>
      <c r="X47" s="386">
        <f t="shared" si="21"/>
        <v>0</v>
      </c>
      <c r="Y47" s="384"/>
      <c r="Z47" s="384"/>
      <c r="AA47" s="384"/>
      <c r="AB47" s="384"/>
      <c r="AC47" s="384"/>
    </row>
    <row r="48" spans="3:29" ht="15.75">
      <c r="C48" s="380" t="s">
        <v>296</v>
      </c>
      <c r="E48" s="771"/>
      <c r="F48" s="771"/>
      <c r="H48" s="439">
        <v>0.01</v>
      </c>
      <c r="J48" s="385"/>
      <c r="K48" s="386">
        <f aca="true" t="shared" si="22" ref="K48:X48">INT((1+$H48)*J48)</f>
        <v>0</v>
      </c>
      <c r="L48" s="386">
        <f t="shared" si="22"/>
        <v>0</v>
      </c>
      <c r="M48" s="386">
        <f t="shared" si="22"/>
        <v>0</v>
      </c>
      <c r="N48" s="386">
        <f t="shared" si="22"/>
        <v>0</v>
      </c>
      <c r="O48" s="386">
        <f t="shared" si="22"/>
        <v>0</v>
      </c>
      <c r="P48" s="386">
        <f t="shared" si="22"/>
        <v>0</v>
      </c>
      <c r="Q48" s="386">
        <f t="shared" si="22"/>
        <v>0</v>
      </c>
      <c r="R48" s="386">
        <f t="shared" si="22"/>
        <v>0</v>
      </c>
      <c r="S48" s="386">
        <f t="shared" si="22"/>
        <v>0</v>
      </c>
      <c r="T48" s="386">
        <f t="shared" si="22"/>
        <v>0</v>
      </c>
      <c r="U48" s="386">
        <f t="shared" si="22"/>
        <v>0</v>
      </c>
      <c r="V48" s="386">
        <f t="shared" si="22"/>
        <v>0</v>
      </c>
      <c r="W48" s="386">
        <f t="shared" si="22"/>
        <v>0</v>
      </c>
      <c r="X48" s="386">
        <f t="shared" si="22"/>
        <v>0</v>
      </c>
      <c r="Y48" s="384"/>
      <c r="Z48" s="384"/>
      <c r="AA48" s="384"/>
      <c r="AB48" s="384"/>
      <c r="AC48" s="384"/>
    </row>
    <row r="49" spans="3:29" ht="15.75">
      <c r="C49" s="387" t="s">
        <v>285</v>
      </c>
      <c r="D49" s="387"/>
      <c r="E49" s="772"/>
      <c r="F49" s="773"/>
      <c r="G49" s="387"/>
      <c r="H49" s="440">
        <v>0.01</v>
      </c>
      <c r="I49" s="387"/>
      <c r="J49" s="388"/>
      <c r="K49" s="389">
        <f aca="true" t="shared" si="23" ref="K49:X49">INT((1+$H49)*J49)</f>
        <v>0</v>
      </c>
      <c r="L49" s="389">
        <f t="shared" si="23"/>
        <v>0</v>
      </c>
      <c r="M49" s="389">
        <f t="shared" si="23"/>
        <v>0</v>
      </c>
      <c r="N49" s="389">
        <f t="shared" si="23"/>
        <v>0</v>
      </c>
      <c r="O49" s="389">
        <f t="shared" si="23"/>
        <v>0</v>
      </c>
      <c r="P49" s="389">
        <f t="shared" si="23"/>
        <v>0</v>
      </c>
      <c r="Q49" s="389">
        <f t="shared" si="23"/>
        <v>0</v>
      </c>
      <c r="R49" s="389">
        <f t="shared" si="23"/>
        <v>0</v>
      </c>
      <c r="S49" s="389">
        <f t="shared" si="23"/>
        <v>0</v>
      </c>
      <c r="T49" s="389">
        <f t="shared" si="23"/>
        <v>0</v>
      </c>
      <c r="U49" s="389">
        <f t="shared" si="23"/>
        <v>0</v>
      </c>
      <c r="V49" s="389">
        <f t="shared" si="23"/>
        <v>0</v>
      </c>
      <c r="W49" s="389">
        <f t="shared" si="23"/>
        <v>0</v>
      </c>
      <c r="X49" s="389">
        <f t="shared" si="23"/>
        <v>0</v>
      </c>
      <c r="Y49" s="384"/>
      <c r="Z49" s="384"/>
      <c r="AA49" s="384"/>
      <c r="AB49" s="384"/>
      <c r="AC49" s="384"/>
    </row>
    <row r="50" spans="3:29" ht="15.75">
      <c r="C50" s="380" t="s">
        <v>286</v>
      </c>
      <c r="J50" s="386">
        <f aca="true" t="shared" si="24" ref="J50:X50">SUM(J46:J49)</f>
        <v>0</v>
      </c>
      <c r="K50" s="386">
        <f t="shared" si="24"/>
        <v>0</v>
      </c>
      <c r="L50" s="386">
        <f t="shared" si="24"/>
        <v>0</v>
      </c>
      <c r="M50" s="386">
        <f t="shared" si="24"/>
        <v>0</v>
      </c>
      <c r="N50" s="386">
        <f t="shared" si="24"/>
        <v>0</v>
      </c>
      <c r="O50" s="386">
        <f t="shared" si="24"/>
        <v>0</v>
      </c>
      <c r="P50" s="386">
        <f t="shared" si="24"/>
        <v>0</v>
      </c>
      <c r="Q50" s="386">
        <f t="shared" si="24"/>
        <v>0</v>
      </c>
      <c r="R50" s="386">
        <f t="shared" si="24"/>
        <v>0</v>
      </c>
      <c r="S50" s="386">
        <f t="shared" si="24"/>
        <v>0</v>
      </c>
      <c r="T50" s="386">
        <f t="shared" si="24"/>
        <v>0</v>
      </c>
      <c r="U50" s="386">
        <f t="shared" si="24"/>
        <v>0</v>
      </c>
      <c r="V50" s="386">
        <f t="shared" si="24"/>
        <v>0</v>
      </c>
      <c r="W50" s="386">
        <f t="shared" si="24"/>
        <v>0</v>
      </c>
      <c r="X50" s="386">
        <f t="shared" si="24"/>
        <v>0</v>
      </c>
      <c r="Y50" s="384"/>
      <c r="Z50" s="384"/>
      <c r="AA50" s="384"/>
      <c r="AB50" s="384"/>
      <c r="AC50" s="384"/>
    </row>
    <row r="51" spans="10:29" ht="15.75">
      <c r="J51" s="386"/>
      <c r="K51" s="386"/>
      <c r="L51" s="386"/>
      <c r="M51" s="386"/>
      <c r="N51" s="386"/>
      <c r="O51" s="386"/>
      <c r="P51" s="386"/>
      <c r="Q51" s="386"/>
      <c r="R51" s="386"/>
      <c r="S51" s="386"/>
      <c r="T51" s="386"/>
      <c r="U51" s="386"/>
      <c r="V51" s="386"/>
      <c r="W51" s="386"/>
      <c r="X51" s="386"/>
      <c r="Y51" s="384"/>
      <c r="Z51" s="384"/>
      <c r="AA51" s="384"/>
      <c r="AB51" s="384"/>
      <c r="AC51" s="384"/>
    </row>
    <row r="52" spans="3:29" ht="15.75">
      <c r="C52" s="380" t="s">
        <v>287</v>
      </c>
      <c r="J52" s="386"/>
      <c r="K52" s="386"/>
      <c r="L52" s="386"/>
      <c r="M52" s="386"/>
      <c r="N52" s="386"/>
      <c r="O52" s="386"/>
      <c r="P52" s="386"/>
      <c r="Q52" s="386"/>
      <c r="R52" s="386"/>
      <c r="S52" s="386"/>
      <c r="T52" s="386"/>
      <c r="U52" s="386"/>
      <c r="V52" s="386"/>
      <c r="W52" s="386"/>
      <c r="X52" s="386"/>
      <c r="Y52" s="384"/>
      <c r="Z52" s="384"/>
      <c r="AA52" s="384"/>
      <c r="AB52" s="384"/>
      <c r="AC52" s="384"/>
    </row>
    <row r="53" spans="4:29" ht="15.75">
      <c r="D53" s="380" t="s">
        <v>288</v>
      </c>
      <c r="F53" s="441">
        <v>0.09</v>
      </c>
      <c r="J53" s="386">
        <f aca="true" t="shared" si="25" ref="J53:X53">-ROUND($F53*J50,0)</f>
        <v>0</v>
      </c>
      <c r="K53" s="386">
        <f t="shared" si="25"/>
        <v>0</v>
      </c>
      <c r="L53" s="386">
        <f t="shared" si="25"/>
        <v>0</v>
      </c>
      <c r="M53" s="386">
        <f t="shared" si="25"/>
        <v>0</v>
      </c>
      <c r="N53" s="386">
        <f t="shared" si="25"/>
        <v>0</v>
      </c>
      <c r="O53" s="386">
        <f t="shared" si="25"/>
        <v>0</v>
      </c>
      <c r="P53" s="386">
        <f t="shared" si="25"/>
        <v>0</v>
      </c>
      <c r="Q53" s="386">
        <f t="shared" si="25"/>
        <v>0</v>
      </c>
      <c r="R53" s="386">
        <f t="shared" si="25"/>
        <v>0</v>
      </c>
      <c r="S53" s="386">
        <f t="shared" si="25"/>
        <v>0</v>
      </c>
      <c r="T53" s="386">
        <f t="shared" si="25"/>
        <v>0</v>
      </c>
      <c r="U53" s="386">
        <f t="shared" si="25"/>
        <v>0</v>
      </c>
      <c r="V53" s="386">
        <f t="shared" si="25"/>
        <v>0</v>
      </c>
      <c r="W53" s="386">
        <f t="shared" si="25"/>
        <v>0</v>
      </c>
      <c r="X53" s="386">
        <f t="shared" si="25"/>
        <v>0</v>
      </c>
      <c r="Y53" s="384"/>
      <c r="Z53" s="384"/>
      <c r="AA53" s="384"/>
      <c r="AB53" s="384"/>
      <c r="AC53" s="384"/>
    </row>
    <row r="54" spans="3:29" ht="15.75">
      <c r="C54" s="387"/>
      <c r="D54" s="387" t="s">
        <v>289</v>
      </c>
      <c r="E54" s="387"/>
      <c r="F54" s="442">
        <v>0.01</v>
      </c>
      <c r="G54" s="387"/>
      <c r="H54" s="390"/>
      <c r="I54" s="387"/>
      <c r="J54" s="389">
        <f aca="true" t="shared" si="26" ref="J54:X54">-ROUND($F54*J50,0)</f>
        <v>0</v>
      </c>
      <c r="K54" s="389">
        <f t="shared" si="26"/>
        <v>0</v>
      </c>
      <c r="L54" s="389">
        <f t="shared" si="26"/>
        <v>0</v>
      </c>
      <c r="M54" s="389">
        <f t="shared" si="26"/>
        <v>0</v>
      </c>
      <c r="N54" s="389">
        <f t="shared" si="26"/>
        <v>0</v>
      </c>
      <c r="O54" s="389">
        <f t="shared" si="26"/>
        <v>0</v>
      </c>
      <c r="P54" s="389">
        <f t="shared" si="26"/>
        <v>0</v>
      </c>
      <c r="Q54" s="389">
        <f t="shared" si="26"/>
        <v>0</v>
      </c>
      <c r="R54" s="389">
        <f t="shared" si="26"/>
        <v>0</v>
      </c>
      <c r="S54" s="389">
        <f t="shared" si="26"/>
        <v>0</v>
      </c>
      <c r="T54" s="389">
        <f t="shared" si="26"/>
        <v>0</v>
      </c>
      <c r="U54" s="389">
        <f t="shared" si="26"/>
        <v>0</v>
      </c>
      <c r="V54" s="389">
        <f t="shared" si="26"/>
        <v>0</v>
      </c>
      <c r="W54" s="389">
        <f t="shared" si="26"/>
        <v>0</v>
      </c>
      <c r="X54" s="389">
        <f t="shared" si="26"/>
        <v>0</v>
      </c>
      <c r="Y54" s="384"/>
      <c r="Z54" s="384"/>
      <c r="AA54" s="384"/>
      <c r="AB54" s="384"/>
      <c r="AC54" s="384"/>
    </row>
    <row r="55" spans="3:29" s="378" customFormat="1" ht="15.75">
      <c r="C55" s="378" t="s">
        <v>290</v>
      </c>
      <c r="H55" s="381"/>
      <c r="J55" s="391">
        <f aca="true" t="shared" si="27" ref="J55:X55">SUM(J50:J54)</f>
        <v>0</v>
      </c>
      <c r="K55" s="391">
        <f t="shared" si="27"/>
        <v>0</v>
      </c>
      <c r="L55" s="391">
        <f t="shared" si="27"/>
        <v>0</v>
      </c>
      <c r="M55" s="391">
        <f t="shared" si="27"/>
        <v>0</v>
      </c>
      <c r="N55" s="391">
        <f t="shared" si="27"/>
        <v>0</v>
      </c>
      <c r="O55" s="391">
        <f t="shared" si="27"/>
        <v>0</v>
      </c>
      <c r="P55" s="391">
        <f t="shared" si="27"/>
        <v>0</v>
      </c>
      <c r="Q55" s="391">
        <f t="shared" si="27"/>
        <v>0</v>
      </c>
      <c r="R55" s="391">
        <f t="shared" si="27"/>
        <v>0</v>
      </c>
      <c r="S55" s="391">
        <f t="shared" si="27"/>
        <v>0</v>
      </c>
      <c r="T55" s="391">
        <f t="shared" si="27"/>
        <v>0</v>
      </c>
      <c r="U55" s="391">
        <f t="shared" si="27"/>
        <v>0</v>
      </c>
      <c r="V55" s="391">
        <f t="shared" si="27"/>
        <v>0</v>
      </c>
      <c r="W55" s="391">
        <f t="shared" si="27"/>
        <v>0</v>
      </c>
      <c r="X55" s="391">
        <f t="shared" si="27"/>
        <v>0</v>
      </c>
      <c r="Y55" s="392"/>
      <c r="Z55" s="392"/>
      <c r="AA55" s="392"/>
      <c r="AB55" s="392"/>
      <c r="AC55" s="392"/>
    </row>
    <row r="56" spans="2:24" ht="16.5" thickBot="1">
      <c r="B56" s="396"/>
      <c r="C56" s="396"/>
      <c r="D56" s="396"/>
      <c r="E56" s="396"/>
      <c r="F56" s="396"/>
      <c r="G56" s="396"/>
      <c r="H56" s="397"/>
      <c r="I56" s="396"/>
      <c r="J56" s="396"/>
      <c r="K56" s="396"/>
      <c r="L56" s="396"/>
      <c r="M56" s="396"/>
      <c r="N56" s="396"/>
      <c r="O56" s="396"/>
      <c r="P56" s="396"/>
      <c r="Q56" s="396"/>
      <c r="R56" s="396"/>
      <c r="S56" s="396"/>
      <c r="T56" s="396"/>
      <c r="U56" s="396"/>
      <c r="V56" s="396"/>
      <c r="W56" s="396"/>
      <c r="X56" s="396"/>
    </row>
    <row r="57" spans="2:24" ht="16.5" thickTop="1">
      <c r="B57" s="398"/>
      <c r="C57" s="398"/>
      <c r="D57" s="398"/>
      <c r="E57" s="398"/>
      <c r="F57" s="398"/>
      <c r="G57" s="398"/>
      <c r="H57" s="399"/>
      <c r="I57" s="398"/>
      <c r="J57" s="398"/>
      <c r="K57" s="398"/>
      <c r="L57" s="398"/>
      <c r="M57" s="398"/>
      <c r="N57" s="398"/>
      <c r="O57" s="398"/>
      <c r="P57" s="398"/>
      <c r="Q57" s="398"/>
      <c r="R57" s="398"/>
      <c r="S57" s="398"/>
      <c r="T57" s="398"/>
      <c r="U57" s="398"/>
      <c r="V57" s="398"/>
      <c r="W57" s="398"/>
      <c r="X57" s="398"/>
    </row>
    <row r="58" spans="2:24" ht="15.75">
      <c r="B58" s="378" t="s">
        <v>297</v>
      </c>
      <c r="C58" s="378"/>
      <c r="D58" s="378"/>
      <c r="E58" s="378"/>
      <c r="F58" s="378"/>
      <c r="G58" s="378"/>
      <c r="H58" s="381"/>
      <c r="I58" s="378"/>
      <c r="J58" s="391">
        <f aca="true" t="shared" si="28" ref="J58:X58">+J55+J43+J31+J23</f>
        <v>0</v>
      </c>
      <c r="K58" s="391">
        <f t="shared" si="28"/>
        <v>0</v>
      </c>
      <c r="L58" s="391">
        <f t="shared" si="28"/>
        <v>0</v>
      </c>
      <c r="M58" s="391">
        <f t="shared" si="28"/>
        <v>0</v>
      </c>
      <c r="N58" s="391">
        <f t="shared" si="28"/>
        <v>0</v>
      </c>
      <c r="O58" s="391">
        <f t="shared" si="28"/>
        <v>0</v>
      </c>
      <c r="P58" s="391">
        <f t="shared" si="28"/>
        <v>0</v>
      </c>
      <c r="Q58" s="391">
        <f t="shared" si="28"/>
        <v>0</v>
      </c>
      <c r="R58" s="391">
        <f t="shared" si="28"/>
        <v>0</v>
      </c>
      <c r="S58" s="391">
        <f t="shared" si="28"/>
        <v>0</v>
      </c>
      <c r="T58" s="391">
        <f t="shared" si="28"/>
        <v>0</v>
      </c>
      <c r="U58" s="391">
        <f t="shared" si="28"/>
        <v>0</v>
      </c>
      <c r="V58" s="391">
        <f t="shared" si="28"/>
        <v>0</v>
      </c>
      <c r="W58" s="391">
        <f t="shared" si="28"/>
        <v>0</v>
      </c>
      <c r="X58" s="391">
        <f t="shared" si="28"/>
        <v>0</v>
      </c>
    </row>
  </sheetData>
  <sheetProtection/>
  <mergeCells count="8">
    <mergeCell ref="E48:F48"/>
    <mergeCell ref="E49:F49"/>
    <mergeCell ref="A5:E5"/>
    <mergeCell ref="A6:E6"/>
    <mergeCell ref="A7:E7"/>
    <mergeCell ref="E17:F17"/>
    <mergeCell ref="E28:F28"/>
    <mergeCell ref="E37:F37"/>
  </mergeCells>
  <printOptions/>
  <pageMargins left="0.5" right="0.5" top="0.5" bottom="0.25" header="0.25" footer="0.5"/>
  <pageSetup fitToHeight="1" fitToWidth="1" horizontalDpi="600" verticalDpi="600" orientation="landscape" paperSize="5" scale="58"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FB64"/>
  <sheetViews>
    <sheetView showGridLines="0" zoomScale="75" zoomScaleNormal="75" zoomScalePageLayoutView="0" workbookViewId="0" topLeftCell="A19">
      <selection activeCell="J48" sqref="J48"/>
    </sheetView>
  </sheetViews>
  <sheetFormatPr defaultColWidth="7.10546875" defaultRowHeight="15"/>
  <cols>
    <col min="1" max="4" width="3.6640625" style="404" customWidth="1"/>
    <col min="5" max="5" width="7.10546875" style="404" customWidth="1"/>
    <col min="6" max="6" width="10.77734375" style="404" customWidth="1"/>
    <col min="7" max="7" width="10.3359375" style="404" customWidth="1"/>
    <col min="8" max="8" width="10.3359375" style="405" customWidth="1"/>
    <col min="9" max="9" width="2.21484375" style="405" customWidth="1"/>
    <col min="10" max="10" width="10.3359375" style="380" customWidth="1"/>
    <col min="11" max="11" width="11.21484375" style="380" customWidth="1"/>
    <col min="12" max="12" width="11.5546875" style="380" customWidth="1"/>
    <col min="13" max="24" width="10.3359375" style="380" customWidth="1"/>
    <col min="25" max="26" width="12.21484375" style="185" customWidth="1"/>
    <col min="27" max="52" width="12.21484375" style="380" customWidth="1"/>
    <col min="53" max="56" width="12.21484375" style="404" customWidth="1"/>
    <col min="57" max="16384" width="7.10546875" style="404" customWidth="1"/>
  </cols>
  <sheetData>
    <row r="1" spans="1:26" s="380" customFormat="1" ht="15.75">
      <c r="A1" s="378" t="s">
        <v>272</v>
      </c>
      <c r="B1" s="378"/>
      <c r="C1" s="378"/>
      <c r="D1" s="378"/>
      <c r="E1" s="378"/>
      <c r="F1" s="378"/>
      <c r="G1" s="378"/>
      <c r="H1" s="379"/>
      <c r="I1" s="379"/>
      <c r="J1" s="378" t="s">
        <v>397</v>
      </c>
      <c r="Y1" s="185"/>
      <c r="Z1" s="185"/>
    </row>
    <row r="2" spans="2:26" s="380" customFormat="1" ht="15.75">
      <c r="B2" s="378"/>
      <c r="C2" s="378"/>
      <c r="D2" s="378"/>
      <c r="E2" s="378"/>
      <c r="F2" s="378"/>
      <c r="G2" s="378"/>
      <c r="H2" s="381"/>
      <c r="I2" s="381"/>
      <c r="J2" s="378"/>
      <c r="K2" s="378"/>
      <c r="Y2" s="185"/>
      <c r="Z2" s="185"/>
    </row>
    <row r="3" spans="1:26" s="380" customFormat="1" ht="18.75">
      <c r="A3" s="400" t="s">
        <v>63</v>
      </c>
      <c r="H3" s="379"/>
      <c r="I3" s="379"/>
      <c r="Y3" s="185"/>
      <c r="Z3" s="185"/>
    </row>
    <row r="4" spans="1:26" s="380" customFormat="1" ht="18.75">
      <c r="A4" s="400"/>
      <c r="H4" s="379"/>
      <c r="I4" s="379"/>
      <c r="Y4" s="185"/>
      <c r="Z4" s="185"/>
    </row>
    <row r="5" spans="1:26" s="380" customFormat="1" ht="18.75">
      <c r="A5" s="774">
        <f>+Breakdown!C5</f>
        <v>0</v>
      </c>
      <c r="B5" s="775"/>
      <c r="C5" s="775"/>
      <c r="D5" s="775"/>
      <c r="E5" s="775"/>
      <c r="H5" s="379"/>
      <c r="I5" s="379"/>
      <c r="K5" s="401" t="s">
        <v>298</v>
      </c>
      <c r="L5" s="402"/>
      <c r="Y5" s="185"/>
      <c r="Z5" s="185"/>
    </row>
    <row r="6" spans="1:26" s="380" customFormat="1" ht="18.75">
      <c r="A6" s="774">
        <f>+Breakdown!C6</f>
        <v>0</v>
      </c>
      <c r="B6" s="775"/>
      <c r="C6" s="775"/>
      <c r="D6" s="775"/>
      <c r="E6" s="775"/>
      <c r="H6" s="379"/>
      <c r="I6" s="379"/>
      <c r="K6" s="401" t="s">
        <v>299</v>
      </c>
      <c r="L6" s="403"/>
      <c r="Y6" s="185"/>
      <c r="Z6" s="185"/>
    </row>
    <row r="7" spans="1:26" s="380" customFormat="1" ht="18.75">
      <c r="A7" s="774">
        <f>+Breakdown!C7</f>
        <v>0</v>
      </c>
      <c r="B7" s="775"/>
      <c r="C7" s="775"/>
      <c r="D7" s="775"/>
      <c r="E7" s="775"/>
      <c r="F7" s="185"/>
      <c r="H7" s="379"/>
      <c r="I7" s="379"/>
      <c r="K7" s="401" t="s">
        <v>300</v>
      </c>
      <c r="L7" s="403"/>
      <c r="Y7" s="185"/>
      <c r="Z7" s="185"/>
    </row>
    <row r="9" spans="11:24" ht="15.75">
      <c r="K9" s="382"/>
      <c r="L9" s="382"/>
      <c r="M9" s="382"/>
      <c r="N9" s="382"/>
      <c r="O9" s="382"/>
      <c r="P9" s="382"/>
      <c r="Q9" s="382"/>
      <c r="R9" s="382"/>
      <c r="S9" s="382"/>
      <c r="T9" s="382"/>
      <c r="U9" s="382"/>
      <c r="V9" s="382"/>
      <c r="W9" s="382"/>
      <c r="X9" s="382"/>
    </row>
    <row r="10" spans="7:52" s="406" customFormat="1" ht="15.75">
      <c r="G10" s="407" t="s">
        <v>274</v>
      </c>
      <c r="H10" s="408" t="s">
        <v>275</v>
      </c>
      <c r="I10" s="408"/>
      <c r="J10" s="189" t="s">
        <v>276</v>
      </c>
      <c r="K10" s="189" t="s">
        <v>276</v>
      </c>
      <c r="L10" s="189" t="s">
        <v>276</v>
      </c>
      <c r="M10" s="189" t="s">
        <v>276</v>
      </c>
      <c r="N10" s="189" t="s">
        <v>276</v>
      </c>
      <c r="O10" s="189" t="s">
        <v>276</v>
      </c>
      <c r="P10" s="189" t="s">
        <v>276</v>
      </c>
      <c r="Q10" s="189" t="s">
        <v>276</v>
      </c>
      <c r="R10" s="189" t="s">
        <v>276</v>
      </c>
      <c r="S10" s="189" t="s">
        <v>276</v>
      </c>
      <c r="T10" s="189" t="s">
        <v>276</v>
      </c>
      <c r="U10" s="189" t="s">
        <v>276</v>
      </c>
      <c r="V10" s="189" t="s">
        <v>276</v>
      </c>
      <c r="W10" s="189" t="s">
        <v>276</v>
      </c>
      <c r="X10" s="189" t="s">
        <v>276</v>
      </c>
      <c r="Y10" s="185"/>
      <c r="Z10" s="185"/>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row>
    <row r="11" spans="7:52" s="406" customFormat="1" ht="15.75">
      <c r="G11" s="407" t="s">
        <v>277</v>
      </c>
      <c r="H11" s="408" t="s">
        <v>278</v>
      </c>
      <c r="I11" s="408"/>
      <c r="J11" s="189">
        <v>1</v>
      </c>
      <c r="K11" s="189">
        <f aca="true" t="shared" si="0" ref="K11:X11">+J11+1</f>
        <v>2</v>
      </c>
      <c r="L11" s="189">
        <f t="shared" si="0"/>
        <v>3</v>
      </c>
      <c r="M11" s="189">
        <f t="shared" si="0"/>
        <v>4</v>
      </c>
      <c r="N11" s="189">
        <f t="shared" si="0"/>
        <v>5</v>
      </c>
      <c r="O11" s="189">
        <f t="shared" si="0"/>
        <v>6</v>
      </c>
      <c r="P11" s="189">
        <f t="shared" si="0"/>
        <v>7</v>
      </c>
      <c r="Q11" s="189">
        <f t="shared" si="0"/>
        <v>8</v>
      </c>
      <c r="R11" s="189">
        <f t="shared" si="0"/>
        <v>9</v>
      </c>
      <c r="S11" s="189">
        <f t="shared" si="0"/>
        <v>10</v>
      </c>
      <c r="T11" s="189">
        <f t="shared" si="0"/>
        <v>11</v>
      </c>
      <c r="U11" s="189">
        <f t="shared" si="0"/>
        <v>12</v>
      </c>
      <c r="V11" s="189">
        <f t="shared" si="0"/>
        <v>13</v>
      </c>
      <c r="W11" s="189">
        <f t="shared" si="0"/>
        <v>14</v>
      </c>
      <c r="X11" s="189">
        <f t="shared" si="0"/>
        <v>15</v>
      </c>
      <c r="Y11" s="185"/>
      <c r="Z11" s="185"/>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row>
    <row r="14" spans="1:24" ht="15.75">
      <c r="A14" s="378" t="s">
        <v>297</v>
      </c>
      <c r="C14" s="378"/>
      <c r="D14" s="378"/>
      <c r="E14" s="378"/>
      <c r="F14" s="378"/>
      <c r="G14" s="378"/>
      <c r="H14" s="381"/>
      <c r="I14" s="381"/>
      <c r="J14" s="391">
        <f>+'OPER INCOME'!J58</f>
        <v>0</v>
      </c>
      <c r="K14" s="391">
        <f>+'OPER INCOME'!K58</f>
        <v>0</v>
      </c>
      <c r="L14" s="391">
        <f>+'OPER INCOME'!L58</f>
        <v>0</v>
      </c>
      <c r="M14" s="391">
        <f>+'OPER INCOME'!M58</f>
        <v>0</v>
      </c>
      <c r="N14" s="391">
        <f>+'OPER INCOME'!N58</f>
        <v>0</v>
      </c>
      <c r="O14" s="391">
        <f>+'OPER INCOME'!O58</f>
        <v>0</v>
      </c>
      <c r="P14" s="391">
        <f>+'OPER INCOME'!P58</f>
        <v>0</v>
      </c>
      <c r="Q14" s="391">
        <f>+'OPER INCOME'!Q58</f>
        <v>0</v>
      </c>
      <c r="R14" s="391">
        <f>+'OPER INCOME'!R58</f>
        <v>0</v>
      </c>
      <c r="S14" s="391">
        <f>+'OPER INCOME'!S58</f>
        <v>0</v>
      </c>
      <c r="T14" s="391">
        <f>+'OPER INCOME'!T58</f>
        <v>0</v>
      </c>
      <c r="U14" s="391">
        <f>+'OPER INCOME'!U58</f>
        <v>0</v>
      </c>
      <c r="V14" s="391">
        <f>+'OPER INCOME'!V58</f>
        <v>0</v>
      </c>
      <c r="W14" s="391">
        <f>+'OPER INCOME'!W58</f>
        <v>0</v>
      </c>
      <c r="X14" s="391">
        <f>+'OPER INCOME'!X58</f>
        <v>0</v>
      </c>
    </row>
    <row r="17" spans="1:9" ht="15.75">
      <c r="A17" s="378" t="s">
        <v>62</v>
      </c>
      <c r="I17" s="409"/>
    </row>
    <row r="18" ht="15.75">
      <c r="I18" s="409"/>
    </row>
    <row r="19" spans="2:114" ht="15.75">
      <c r="B19" s="404" t="s">
        <v>301</v>
      </c>
      <c r="G19" s="410">
        <f>IF(OR(EligBasisLimits!$C$16=0,EligBasisLimits!$C$16=""),"",J19/EligBasisLimits!$C$16)</f>
      </c>
      <c r="H19" s="448">
        <v>0.03</v>
      </c>
      <c r="I19" s="411"/>
      <c r="J19" s="446"/>
      <c r="K19" s="412">
        <f aca="true" t="shared" si="1" ref="K19:X19">INT(J19*(1+$H19))</f>
        <v>0</v>
      </c>
      <c r="L19" s="412">
        <f t="shared" si="1"/>
        <v>0</v>
      </c>
      <c r="M19" s="412">
        <f t="shared" si="1"/>
        <v>0</v>
      </c>
      <c r="N19" s="412">
        <f t="shared" si="1"/>
        <v>0</v>
      </c>
      <c r="O19" s="412">
        <f t="shared" si="1"/>
        <v>0</v>
      </c>
      <c r="P19" s="412">
        <f t="shared" si="1"/>
        <v>0</v>
      </c>
      <c r="Q19" s="412">
        <f t="shared" si="1"/>
        <v>0</v>
      </c>
      <c r="R19" s="412">
        <f t="shared" si="1"/>
        <v>0</v>
      </c>
      <c r="S19" s="412">
        <f t="shared" si="1"/>
        <v>0</v>
      </c>
      <c r="T19" s="412">
        <f t="shared" si="1"/>
        <v>0</v>
      </c>
      <c r="U19" s="412">
        <f t="shared" si="1"/>
        <v>0</v>
      </c>
      <c r="V19" s="412">
        <f t="shared" si="1"/>
        <v>0</v>
      </c>
      <c r="W19" s="412">
        <f t="shared" si="1"/>
        <v>0</v>
      </c>
      <c r="X19" s="412">
        <f t="shared" si="1"/>
        <v>0</v>
      </c>
      <c r="BA19" s="380"/>
      <c r="BB19" s="380"/>
      <c r="BC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row>
    <row r="20" spans="2:114" ht="15.75">
      <c r="B20" s="404" t="s">
        <v>302</v>
      </c>
      <c r="G20" s="410">
        <f>IF(OR(EligBasisLimits!$C$16=0,EligBasisLimits!$C$16=""),"",J20/EligBasisLimits!$C$16)</f>
      </c>
      <c r="H20" s="448">
        <v>0.03</v>
      </c>
      <c r="I20" s="411"/>
      <c r="J20" s="446"/>
      <c r="K20" s="412">
        <f aca="true" t="shared" si="2" ref="K20:X20">INT(J20*(1+$H20))</f>
        <v>0</v>
      </c>
      <c r="L20" s="412">
        <f t="shared" si="2"/>
        <v>0</v>
      </c>
      <c r="M20" s="412">
        <f t="shared" si="2"/>
        <v>0</v>
      </c>
      <c r="N20" s="412">
        <f t="shared" si="2"/>
        <v>0</v>
      </c>
      <c r="O20" s="412">
        <f t="shared" si="2"/>
        <v>0</v>
      </c>
      <c r="P20" s="412">
        <f t="shared" si="2"/>
        <v>0</v>
      </c>
      <c r="Q20" s="412">
        <f t="shared" si="2"/>
        <v>0</v>
      </c>
      <c r="R20" s="412">
        <f t="shared" si="2"/>
        <v>0</v>
      </c>
      <c r="S20" s="412">
        <f t="shared" si="2"/>
        <v>0</v>
      </c>
      <c r="T20" s="412">
        <f t="shared" si="2"/>
        <v>0</v>
      </c>
      <c r="U20" s="412">
        <f t="shared" si="2"/>
        <v>0</v>
      </c>
      <c r="V20" s="412">
        <f t="shared" si="2"/>
        <v>0</v>
      </c>
      <c r="W20" s="412">
        <f t="shared" si="2"/>
        <v>0</v>
      </c>
      <c r="X20" s="412">
        <f t="shared" si="2"/>
        <v>0</v>
      </c>
      <c r="BA20" s="380"/>
      <c r="BB20" s="380"/>
      <c r="BC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row>
    <row r="21" spans="2:114" ht="15.75">
      <c r="B21" s="404" t="s">
        <v>303</v>
      </c>
      <c r="G21" s="410">
        <f>IF(OR(EligBasisLimits!$C$16=0,EligBasisLimits!$C$16=""),"",J21/EligBasisLimits!$C$16)</f>
      </c>
      <c r="H21" s="448">
        <v>0.03</v>
      </c>
      <c r="I21" s="411"/>
      <c r="J21" s="446"/>
      <c r="K21" s="412">
        <f aca="true" t="shared" si="3" ref="K21:X21">INT(J21*(1+$H21))</f>
        <v>0</v>
      </c>
      <c r="L21" s="412">
        <f t="shared" si="3"/>
        <v>0</v>
      </c>
      <c r="M21" s="412">
        <f t="shared" si="3"/>
        <v>0</v>
      </c>
      <c r="N21" s="412">
        <f t="shared" si="3"/>
        <v>0</v>
      </c>
      <c r="O21" s="412">
        <f t="shared" si="3"/>
        <v>0</v>
      </c>
      <c r="P21" s="412">
        <f t="shared" si="3"/>
        <v>0</v>
      </c>
      <c r="Q21" s="412">
        <f t="shared" si="3"/>
        <v>0</v>
      </c>
      <c r="R21" s="412">
        <f t="shared" si="3"/>
        <v>0</v>
      </c>
      <c r="S21" s="412">
        <f t="shared" si="3"/>
        <v>0</v>
      </c>
      <c r="T21" s="412">
        <f t="shared" si="3"/>
        <v>0</v>
      </c>
      <c r="U21" s="412">
        <f t="shared" si="3"/>
        <v>0</v>
      </c>
      <c r="V21" s="412">
        <f t="shared" si="3"/>
        <v>0</v>
      </c>
      <c r="W21" s="412">
        <f t="shared" si="3"/>
        <v>0</v>
      </c>
      <c r="X21" s="412">
        <f t="shared" si="3"/>
        <v>0</v>
      </c>
      <c r="BA21" s="380"/>
      <c r="BB21" s="380"/>
      <c r="BC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row>
    <row r="22" spans="2:114" ht="15.75">
      <c r="B22" s="404" t="s">
        <v>2</v>
      </c>
      <c r="G22" s="410">
        <f>IF(OR(EligBasisLimits!$C$16=0,EligBasisLimits!$C$16=""),"",J22/EligBasisLimits!$C$16)</f>
      </c>
      <c r="H22" s="448">
        <v>0.03</v>
      </c>
      <c r="I22" s="411"/>
      <c r="J22" s="446"/>
      <c r="K22" s="412">
        <f aca="true" t="shared" si="4" ref="K22:X22">INT(J22*(1+$H22))</f>
        <v>0</v>
      </c>
      <c r="L22" s="412">
        <f t="shared" si="4"/>
        <v>0</v>
      </c>
      <c r="M22" s="412">
        <f t="shared" si="4"/>
        <v>0</v>
      </c>
      <c r="N22" s="412">
        <f t="shared" si="4"/>
        <v>0</v>
      </c>
      <c r="O22" s="412">
        <f t="shared" si="4"/>
        <v>0</v>
      </c>
      <c r="P22" s="412">
        <f t="shared" si="4"/>
        <v>0</v>
      </c>
      <c r="Q22" s="412">
        <f t="shared" si="4"/>
        <v>0</v>
      </c>
      <c r="R22" s="412">
        <f t="shared" si="4"/>
        <v>0</v>
      </c>
      <c r="S22" s="412">
        <f t="shared" si="4"/>
        <v>0</v>
      </c>
      <c r="T22" s="412">
        <f t="shared" si="4"/>
        <v>0</v>
      </c>
      <c r="U22" s="412">
        <f t="shared" si="4"/>
        <v>0</v>
      </c>
      <c r="V22" s="412">
        <f t="shared" si="4"/>
        <v>0</v>
      </c>
      <c r="W22" s="412">
        <f t="shared" si="4"/>
        <v>0</v>
      </c>
      <c r="X22" s="412">
        <f t="shared" si="4"/>
        <v>0</v>
      </c>
      <c r="BA22" s="380"/>
      <c r="BB22" s="380"/>
      <c r="BC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row>
    <row r="23" spans="2:114" ht="15.75">
      <c r="B23" s="413" t="s">
        <v>304</v>
      </c>
      <c r="C23" s="413"/>
      <c r="D23" s="413"/>
      <c r="E23" s="413"/>
      <c r="F23" s="413"/>
      <c r="G23" s="414">
        <f>IF(OR(EligBasisLimits!$C$16=0,EligBasisLimits!$C$16=""),"",J23/EligBasisLimits!$C$16)</f>
      </c>
      <c r="H23" s="449">
        <v>0.03</v>
      </c>
      <c r="I23" s="415"/>
      <c r="J23" s="447"/>
      <c r="K23" s="416">
        <f aca="true" t="shared" si="5" ref="K23:X23">INT(J23*(1+$H23))</f>
        <v>0</v>
      </c>
      <c r="L23" s="416">
        <f t="shared" si="5"/>
        <v>0</v>
      </c>
      <c r="M23" s="416">
        <f t="shared" si="5"/>
        <v>0</v>
      </c>
      <c r="N23" s="416">
        <f t="shared" si="5"/>
        <v>0</v>
      </c>
      <c r="O23" s="416">
        <f t="shared" si="5"/>
        <v>0</v>
      </c>
      <c r="P23" s="416">
        <f t="shared" si="5"/>
        <v>0</v>
      </c>
      <c r="Q23" s="416">
        <f t="shared" si="5"/>
        <v>0</v>
      </c>
      <c r="R23" s="416">
        <f t="shared" si="5"/>
        <v>0</v>
      </c>
      <c r="S23" s="416">
        <f t="shared" si="5"/>
        <v>0</v>
      </c>
      <c r="T23" s="416">
        <f t="shared" si="5"/>
        <v>0</v>
      </c>
      <c r="U23" s="416">
        <f t="shared" si="5"/>
        <v>0</v>
      </c>
      <c r="V23" s="416">
        <f t="shared" si="5"/>
        <v>0</v>
      </c>
      <c r="W23" s="416">
        <f t="shared" si="5"/>
        <v>0</v>
      </c>
      <c r="X23" s="416">
        <f t="shared" si="5"/>
        <v>0</v>
      </c>
      <c r="BA23" s="380"/>
      <c r="BB23" s="380"/>
      <c r="BC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row>
    <row r="24" spans="2:26" s="378" customFormat="1" ht="15.75">
      <c r="B24" s="378" t="s">
        <v>286</v>
      </c>
      <c r="G24" s="410">
        <f>IF(OR(EligBasisLimits!$C$16=0,EligBasisLimits!$C$16=""),"",J24/EligBasisLimits!$C$16)</f>
      </c>
      <c r="H24" s="383"/>
      <c r="I24" s="417"/>
      <c r="J24" s="391">
        <f>SUM(J19:J23)</f>
        <v>0</v>
      </c>
      <c r="K24" s="391">
        <f aca="true" t="shared" si="6" ref="K24:X24">SUM(K16:K23)</f>
        <v>0</v>
      </c>
      <c r="L24" s="391">
        <f t="shared" si="6"/>
        <v>0</v>
      </c>
      <c r="M24" s="391">
        <f t="shared" si="6"/>
        <v>0</v>
      </c>
      <c r="N24" s="391">
        <f t="shared" si="6"/>
        <v>0</v>
      </c>
      <c r="O24" s="391">
        <f t="shared" si="6"/>
        <v>0</v>
      </c>
      <c r="P24" s="391">
        <f t="shared" si="6"/>
        <v>0</v>
      </c>
      <c r="Q24" s="391">
        <f t="shared" si="6"/>
        <v>0</v>
      </c>
      <c r="R24" s="391">
        <f t="shared" si="6"/>
        <v>0</v>
      </c>
      <c r="S24" s="391">
        <f t="shared" si="6"/>
        <v>0</v>
      </c>
      <c r="T24" s="391">
        <f t="shared" si="6"/>
        <v>0</v>
      </c>
      <c r="U24" s="391">
        <f t="shared" si="6"/>
        <v>0</v>
      </c>
      <c r="V24" s="391">
        <f t="shared" si="6"/>
        <v>0</v>
      </c>
      <c r="W24" s="391">
        <f t="shared" si="6"/>
        <v>0</v>
      </c>
      <c r="X24" s="391">
        <f t="shared" si="6"/>
        <v>0</v>
      </c>
      <c r="Y24" s="185"/>
      <c r="Z24" s="185"/>
    </row>
    <row r="25" spans="8:114" ht="15.75">
      <c r="H25" s="383"/>
      <c r="I25" s="417"/>
      <c r="BA25" s="380"/>
      <c r="BB25" s="380"/>
      <c r="BC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row>
    <row r="26" spans="2:114" ht="15.75">
      <c r="B26" s="404" t="s">
        <v>305</v>
      </c>
      <c r="G26" s="410">
        <f>IF(OR(EligBasisLimits!$C$16=0,EligBasisLimits!$C$16=""),"",J26/EligBasisLimits!$C$16)</f>
      </c>
      <c r="H26" s="448">
        <v>0.03</v>
      </c>
      <c r="I26" s="411"/>
      <c r="J26" s="450"/>
      <c r="K26" s="412">
        <f aca="true" t="shared" si="7" ref="K26:X26">INT(J26*(1+$H26))</f>
        <v>0</v>
      </c>
      <c r="L26" s="412">
        <f t="shared" si="7"/>
        <v>0</v>
      </c>
      <c r="M26" s="412">
        <f t="shared" si="7"/>
        <v>0</v>
      </c>
      <c r="N26" s="412">
        <f t="shared" si="7"/>
        <v>0</v>
      </c>
      <c r="O26" s="412">
        <f t="shared" si="7"/>
        <v>0</v>
      </c>
      <c r="P26" s="412">
        <f t="shared" si="7"/>
        <v>0</v>
      </c>
      <c r="Q26" s="412">
        <f t="shared" si="7"/>
        <v>0</v>
      </c>
      <c r="R26" s="412">
        <f t="shared" si="7"/>
        <v>0</v>
      </c>
      <c r="S26" s="412">
        <f t="shared" si="7"/>
        <v>0</v>
      </c>
      <c r="T26" s="412">
        <f t="shared" si="7"/>
        <v>0</v>
      </c>
      <c r="U26" s="412">
        <f t="shared" si="7"/>
        <v>0</v>
      </c>
      <c r="V26" s="412">
        <f t="shared" si="7"/>
        <v>0</v>
      </c>
      <c r="W26" s="412">
        <f t="shared" si="7"/>
        <v>0</v>
      </c>
      <c r="X26" s="412">
        <f t="shared" si="7"/>
        <v>0</v>
      </c>
      <c r="BA26" s="380"/>
      <c r="BB26" s="380"/>
      <c r="BC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80"/>
      <c r="CO26" s="380"/>
      <c r="CP26" s="380"/>
      <c r="CQ26" s="380"/>
      <c r="CR26" s="380"/>
      <c r="CS26" s="380"/>
      <c r="CT26" s="380"/>
      <c r="CU26" s="380"/>
      <c r="CV26" s="380"/>
      <c r="CW26" s="380"/>
      <c r="CX26" s="380"/>
      <c r="CY26" s="380"/>
      <c r="CZ26" s="380"/>
      <c r="DA26" s="380"/>
      <c r="DB26" s="380"/>
      <c r="DC26" s="380"/>
      <c r="DD26" s="380"/>
      <c r="DE26" s="380"/>
      <c r="DF26" s="380"/>
      <c r="DG26" s="380"/>
      <c r="DH26" s="380"/>
      <c r="DI26" s="380"/>
      <c r="DJ26" s="380"/>
    </row>
    <row r="27" spans="2:114" ht="15.75">
      <c r="B27" s="404" t="s">
        <v>306</v>
      </c>
      <c r="G27" s="419">
        <f>IF(('OPER INCOME'!$AA$15+'OPER INCOME'!$AA$35)=0,"",+K27/('OPER INCOME'!$AA$15+'OPER INCOME'!$AA$35))</f>
      </c>
      <c r="H27" s="382" t="s">
        <v>282</v>
      </c>
      <c r="I27" s="382"/>
      <c r="J27" s="450"/>
      <c r="K27" s="412">
        <f>INT(+J27*(1+'OPER INCOME'!$H$14))</f>
        <v>0</v>
      </c>
      <c r="L27" s="412">
        <f>INT(+K27*(1+'OPER INCOME'!$H$14))</f>
        <v>0</v>
      </c>
      <c r="M27" s="412">
        <f>INT(+L27*(1+'OPER INCOME'!$H$14))</f>
        <v>0</v>
      </c>
      <c r="N27" s="412">
        <f>INT(+M27*(1+'OPER INCOME'!$H$14))</f>
        <v>0</v>
      </c>
      <c r="O27" s="412">
        <f>INT(+N27*(1+'OPER INCOME'!$H$14))</f>
        <v>0</v>
      </c>
      <c r="P27" s="412">
        <f>INT(+O27*(1+'OPER INCOME'!$H$14))</f>
        <v>0</v>
      </c>
      <c r="Q27" s="412">
        <f>INT(+P27*(1+'OPER INCOME'!$H$14))</f>
        <v>0</v>
      </c>
      <c r="R27" s="412">
        <f>INT(+Q27*(1+'OPER INCOME'!$H$14))</f>
        <v>0</v>
      </c>
      <c r="S27" s="412">
        <f>INT(+R27*(1+'OPER INCOME'!$H$14))</f>
        <v>0</v>
      </c>
      <c r="T27" s="412">
        <f>INT(+S27*(1+'OPER INCOME'!$H$14))</f>
        <v>0</v>
      </c>
      <c r="U27" s="412">
        <f>INT(+T27*(1+'OPER INCOME'!$H$14))</f>
        <v>0</v>
      </c>
      <c r="V27" s="412">
        <f>INT(+U27*(1+'OPER INCOME'!$H$14))</f>
        <v>0</v>
      </c>
      <c r="W27" s="412">
        <f>INT(+V27*(1+'OPER INCOME'!$H$14))</f>
        <v>0</v>
      </c>
      <c r="X27" s="412">
        <f>INT(+W27*(1+'OPER INCOME'!$H$14))</f>
        <v>0</v>
      </c>
      <c r="BA27" s="380"/>
      <c r="BB27" s="380"/>
      <c r="BC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380"/>
      <c r="DJ27" s="380"/>
    </row>
    <row r="28" spans="2:114" ht="15.75">
      <c r="B28" s="404" t="s">
        <v>307</v>
      </c>
      <c r="G28" s="419">
        <f>IF(('OPER INCOME'!$AA$15+'OPER INCOME'!$AA$35)=0,"",+K28/('OPER INCOME'!$AA$15+'OPER INCOME'!$AA$35))</f>
      </c>
      <c r="H28" s="382" t="s">
        <v>282</v>
      </c>
      <c r="I28" s="382"/>
      <c r="J28" s="450"/>
      <c r="K28" s="412">
        <f>INT(+J28*(1+'OPER INCOME'!$H$14))</f>
        <v>0</v>
      </c>
      <c r="L28" s="412">
        <f>INT(+K28*(1+'OPER INCOME'!$H$14))</f>
        <v>0</v>
      </c>
      <c r="M28" s="412">
        <f>INT(+L28*(1+'OPER INCOME'!$H$14))</f>
        <v>0</v>
      </c>
      <c r="N28" s="412">
        <f>INT(+M28*(1+'OPER INCOME'!$H$14))</f>
        <v>0</v>
      </c>
      <c r="O28" s="412">
        <f>INT(+N28*(1+'OPER INCOME'!$H$14))</f>
        <v>0</v>
      </c>
      <c r="P28" s="412">
        <f>INT(+O28*(1+'OPER INCOME'!$H$14))</f>
        <v>0</v>
      </c>
      <c r="Q28" s="412">
        <f>INT(+P28*(1+'OPER INCOME'!$H$14))</f>
        <v>0</v>
      </c>
      <c r="R28" s="412">
        <f>INT(+Q28*(1+'OPER INCOME'!$H$14))</f>
        <v>0</v>
      </c>
      <c r="S28" s="412">
        <f>INT(+R28*(1+'OPER INCOME'!$H$14))</f>
        <v>0</v>
      </c>
      <c r="T28" s="412">
        <f>INT(+S28*(1+'OPER INCOME'!$H$14))</f>
        <v>0</v>
      </c>
      <c r="U28" s="412">
        <f>INT(+T28*(1+'OPER INCOME'!$H$14))</f>
        <v>0</v>
      </c>
      <c r="V28" s="412">
        <f>INT(+U28*(1+'OPER INCOME'!$H$14))</f>
        <v>0</v>
      </c>
      <c r="W28" s="412">
        <f>INT(+V28*(1+'OPER INCOME'!$H$14))</f>
        <v>0</v>
      </c>
      <c r="X28" s="412">
        <f>INT(+W28*(1+'OPER INCOME'!$H$14))</f>
        <v>0</v>
      </c>
      <c r="BA28" s="380"/>
      <c r="BB28" s="380"/>
      <c r="BC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CY28" s="380"/>
      <c r="CZ28" s="380"/>
      <c r="DA28" s="380"/>
      <c r="DB28" s="380"/>
      <c r="DC28" s="380"/>
      <c r="DD28" s="380"/>
      <c r="DE28" s="380"/>
      <c r="DF28" s="380"/>
      <c r="DG28" s="380"/>
      <c r="DH28" s="380"/>
      <c r="DI28" s="380"/>
      <c r="DJ28" s="380"/>
    </row>
    <row r="29" spans="2:114" ht="15.75">
      <c r="B29" s="404" t="s">
        <v>308</v>
      </c>
      <c r="G29" s="410">
        <f>IF(OR(EligBasisLimits!$C$16=0,EligBasisLimits!$C$16=""),"",J29/EligBasisLimits!$C$16)</f>
      </c>
      <c r="H29" s="448">
        <v>0.03</v>
      </c>
      <c r="I29" s="451"/>
      <c r="J29" s="450"/>
      <c r="K29" s="412">
        <f aca="true" t="shared" si="8" ref="K29:X29">INT(J29*(1+$H29))</f>
        <v>0</v>
      </c>
      <c r="L29" s="412">
        <f t="shared" si="8"/>
        <v>0</v>
      </c>
      <c r="M29" s="412">
        <f t="shared" si="8"/>
        <v>0</v>
      </c>
      <c r="N29" s="412">
        <f t="shared" si="8"/>
        <v>0</v>
      </c>
      <c r="O29" s="412">
        <f t="shared" si="8"/>
        <v>0</v>
      </c>
      <c r="P29" s="412">
        <f t="shared" si="8"/>
        <v>0</v>
      </c>
      <c r="Q29" s="412">
        <f t="shared" si="8"/>
        <v>0</v>
      </c>
      <c r="R29" s="412">
        <f t="shared" si="8"/>
        <v>0</v>
      </c>
      <c r="S29" s="412">
        <f t="shared" si="8"/>
        <v>0</v>
      </c>
      <c r="T29" s="412">
        <f t="shared" si="8"/>
        <v>0</v>
      </c>
      <c r="U29" s="412">
        <f t="shared" si="8"/>
        <v>0</v>
      </c>
      <c r="V29" s="412">
        <f t="shared" si="8"/>
        <v>0</v>
      </c>
      <c r="W29" s="412">
        <f t="shared" si="8"/>
        <v>0</v>
      </c>
      <c r="X29" s="412">
        <f t="shared" si="8"/>
        <v>0</v>
      </c>
      <c r="BA29" s="380"/>
      <c r="BB29" s="380"/>
      <c r="BC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row>
    <row r="30" spans="2:114" ht="15.75">
      <c r="B30" s="404" t="s">
        <v>309</v>
      </c>
      <c r="G30" s="410">
        <f>IF(OR(EligBasisLimits!$C$16=0,EligBasisLimits!$C$16=""),"",J30/EligBasisLimits!$C$16)</f>
      </c>
      <c r="H30" s="448">
        <v>0.03</v>
      </c>
      <c r="I30" s="451"/>
      <c r="J30" s="450"/>
      <c r="K30" s="412">
        <f aca="true" t="shared" si="9" ref="K30:X30">INT(J30*(1+$H30))</f>
        <v>0</v>
      </c>
      <c r="L30" s="412">
        <f t="shared" si="9"/>
        <v>0</v>
      </c>
      <c r="M30" s="412">
        <f t="shared" si="9"/>
        <v>0</v>
      </c>
      <c r="N30" s="412">
        <f t="shared" si="9"/>
        <v>0</v>
      </c>
      <c r="O30" s="412">
        <f t="shared" si="9"/>
        <v>0</v>
      </c>
      <c r="P30" s="412">
        <f t="shared" si="9"/>
        <v>0</v>
      </c>
      <c r="Q30" s="412">
        <f t="shared" si="9"/>
        <v>0</v>
      </c>
      <c r="R30" s="412">
        <f t="shared" si="9"/>
        <v>0</v>
      </c>
      <c r="S30" s="412">
        <f t="shared" si="9"/>
        <v>0</v>
      </c>
      <c r="T30" s="412">
        <f t="shared" si="9"/>
        <v>0</v>
      </c>
      <c r="U30" s="412">
        <f t="shared" si="9"/>
        <v>0</v>
      </c>
      <c r="V30" s="412">
        <f t="shared" si="9"/>
        <v>0</v>
      </c>
      <c r="W30" s="412">
        <f t="shared" si="9"/>
        <v>0</v>
      </c>
      <c r="X30" s="412">
        <f t="shared" si="9"/>
        <v>0</v>
      </c>
      <c r="BA30" s="380"/>
      <c r="BB30" s="380"/>
      <c r="BC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c r="DJ30" s="380"/>
    </row>
    <row r="31" spans="2:114" ht="18.75">
      <c r="B31" s="404" t="s">
        <v>296</v>
      </c>
      <c r="E31" s="420"/>
      <c r="F31" s="420"/>
      <c r="G31" s="410">
        <f>IF(OR(EligBasisLimits!$C$16=0,EligBasisLimits!$C$16=""),"",J31/EligBasisLimits!$C$16)</f>
      </c>
      <c r="H31" s="448">
        <v>0.03</v>
      </c>
      <c r="I31" s="411"/>
      <c r="J31" s="418"/>
      <c r="K31" s="412">
        <f aca="true" t="shared" si="10" ref="K31:X31">INT(J31*(1+$H31))</f>
        <v>0</v>
      </c>
      <c r="L31" s="412">
        <f t="shared" si="10"/>
        <v>0</v>
      </c>
      <c r="M31" s="412">
        <f t="shared" si="10"/>
        <v>0</v>
      </c>
      <c r="N31" s="412">
        <f t="shared" si="10"/>
        <v>0</v>
      </c>
      <c r="O31" s="412">
        <f t="shared" si="10"/>
        <v>0</v>
      </c>
      <c r="P31" s="412">
        <f t="shared" si="10"/>
        <v>0</v>
      </c>
      <c r="Q31" s="412">
        <f t="shared" si="10"/>
        <v>0</v>
      </c>
      <c r="R31" s="412">
        <f t="shared" si="10"/>
        <v>0</v>
      </c>
      <c r="S31" s="412">
        <f t="shared" si="10"/>
        <v>0</v>
      </c>
      <c r="T31" s="412">
        <f t="shared" si="10"/>
        <v>0</v>
      </c>
      <c r="U31" s="412">
        <f t="shared" si="10"/>
        <v>0</v>
      </c>
      <c r="V31" s="412">
        <f t="shared" si="10"/>
        <v>0</v>
      </c>
      <c r="W31" s="412">
        <f t="shared" si="10"/>
        <v>0</v>
      </c>
      <c r="X31" s="412">
        <f t="shared" si="10"/>
        <v>0</v>
      </c>
      <c r="BA31" s="380"/>
      <c r="BB31" s="380"/>
      <c r="BC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row>
    <row r="32" spans="2:114" ht="18.75">
      <c r="B32" s="404" t="s">
        <v>296</v>
      </c>
      <c r="E32" s="420"/>
      <c r="F32" s="420"/>
      <c r="G32" s="410">
        <f>IF(OR(EligBasisLimits!$C$16=0,EligBasisLimits!$C$16=""),"",J32/EligBasisLimits!$C$16)</f>
      </c>
      <c r="H32" s="448">
        <v>0.03</v>
      </c>
      <c r="I32" s="411"/>
      <c r="J32" s="418"/>
      <c r="K32" s="412">
        <f aca="true" t="shared" si="11" ref="K32:X32">INT(J32*(1+$H32))</f>
        <v>0</v>
      </c>
      <c r="L32" s="412">
        <f t="shared" si="11"/>
        <v>0</v>
      </c>
      <c r="M32" s="412">
        <f t="shared" si="11"/>
        <v>0</v>
      </c>
      <c r="N32" s="412">
        <f t="shared" si="11"/>
        <v>0</v>
      </c>
      <c r="O32" s="412">
        <f t="shared" si="11"/>
        <v>0</v>
      </c>
      <c r="P32" s="412">
        <f t="shared" si="11"/>
        <v>0</v>
      </c>
      <c r="Q32" s="412">
        <f t="shared" si="11"/>
        <v>0</v>
      </c>
      <c r="R32" s="412">
        <f t="shared" si="11"/>
        <v>0</v>
      </c>
      <c r="S32" s="412">
        <f t="shared" si="11"/>
        <v>0</v>
      </c>
      <c r="T32" s="412">
        <f t="shared" si="11"/>
        <v>0</v>
      </c>
      <c r="U32" s="412">
        <f t="shared" si="11"/>
        <v>0</v>
      </c>
      <c r="V32" s="412">
        <f t="shared" si="11"/>
        <v>0</v>
      </c>
      <c r="W32" s="412">
        <f t="shared" si="11"/>
        <v>0</v>
      </c>
      <c r="X32" s="412">
        <f t="shared" si="11"/>
        <v>0</v>
      </c>
      <c r="BA32" s="380"/>
      <c r="BB32" s="380"/>
      <c r="BC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c r="DC32" s="380"/>
      <c r="DD32" s="380"/>
      <c r="DE32" s="380"/>
      <c r="DF32" s="380"/>
      <c r="DG32" s="380"/>
      <c r="DH32" s="380"/>
      <c r="DI32" s="380"/>
      <c r="DJ32" s="380"/>
    </row>
    <row r="33" spans="2:158" ht="18.75">
      <c r="B33" s="413" t="s">
        <v>296</v>
      </c>
      <c r="C33" s="413"/>
      <c r="D33" s="413"/>
      <c r="E33" s="421"/>
      <c r="F33" s="421"/>
      <c r="G33" s="414">
        <f>IF(OR(EligBasisLimits!$C$16=0,EligBasisLimits!$C$16=""),"",J33/EligBasisLimits!$C$16)</f>
      </c>
      <c r="H33" s="449">
        <v>0.03</v>
      </c>
      <c r="I33" s="415"/>
      <c r="J33" s="422"/>
      <c r="K33" s="416">
        <f aca="true" t="shared" si="12" ref="K33:X33">INT(J33*(1+$H33))</f>
        <v>0</v>
      </c>
      <c r="L33" s="416">
        <f t="shared" si="12"/>
        <v>0</v>
      </c>
      <c r="M33" s="416">
        <f t="shared" si="12"/>
        <v>0</v>
      </c>
      <c r="N33" s="416">
        <f t="shared" si="12"/>
        <v>0</v>
      </c>
      <c r="O33" s="416">
        <f t="shared" si="12"/>
        <v>0</v>
      </c>
      <c r="P33" s="416">
        <f t="shared" si="12"/>
        <v>0</v>
      </c>
      <c r="Q33" s="416">
        <f t="shared" si="12"/>
        <v>0</v>
      </c>
      <c r="R33" s="416">
        <f t="shared" si="12"/>
        <v>0</v>
      </c>
      <c r="S33" s="416">
        <f t="shared" si="12"/>
        <v>0</v>
      </c>
      <c r="T33" s="416">
        <f t="shared" si="12"/>
        <v>0</v>
      </c>
      <c r="U33" s="416">
        <f t="shared" si="12"/>
        <v>0</v>
      </c>
      <c r="V33" s="416">
        <f t="shared" si="12"/>
        <v>0</v>
      </c>
      <c r="W33" s="416">
        <f t="shared" si="12"/>
        <v>0</v>
      </c>
      <c r="X33" s="416">
        <f t="shared" si="12"/>
        <v>0</v>
      </c>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row>
    <row r="34" spans="8:158" s="378" customFormat="1" ht="18" customHeight="1">
      <c r="H34" s="381"/>
      <c r="I34" s="381"/>
      <c r="J34" s="391"/>
      <c r="K34" s="391"/>
      <c r="L34" s="391"/>
      <c r="M34" s="391"/>
      <c r="N34" s="391"/>
      <c r="O34" s="391"/>
      <c r="P34" s="391"/>
      <c r="Q34" s="391"/>
      <c r="R34" s="391"/>
      <c r="S34" s="391"/>
      <c r="T34" s="391"/>
      <c r="U34" s="391"/>
      <c r="V34" s="391"/>
      <c r="W34" s="391"/>
      <c r="X34" s="391"/>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row>
    <row r="35" spans="8:158" s="423" customFormat="1" ht="16.5" thickBot="1">
      <c r="H35" s="397"/>
      <c r="I35" s="397"/>
      <c r="J35" s="396"/>
      <c r="K35" s="396"/>
      <c r="L35" s="396"/>
      <c r="M35" s="396"/>
      <c r="N35" s="396"/>
      <c r="O35" s="396"/>
      <c r="P35" s="396"/>
      <c r="Q35" s="396"/>
      <c r="R35" s="396"/>
      <c r="S35" s="396"/>
      <c r="T35" s="396"/>
      <c r="U35" s="396"/>
      <c r="V35" s="396"/>
      <c r="W35" s="396"/>
      <c r="X35" s="396"/>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row>
    <row r="36" spans="2:158" s="378" customFormat="1" ht="16.5" thickTop="1">
      <c r="B36" s="378" t="s">
        <v>310</v>
      </c>
      <c r="G36" s="424">
        <f>IF(OR(EligBasisLimits!$C$16=0,EligBasisLimits!$C$16=""),"",J36/EligBasisLimits!$C$16)</f>
      </c>
      <c r="H36" s="381"/>
      <c r="I36" s="381"/>
      <c r="J36" s="391">
        <f aca="true" t="shared" si="13" ref="J36:X36">SUM(J24:J33)</f>
        <v>0</v>
      </c>
      <c r="K36" s="391">
        <f t="shared" si="13"/>
        <v>0</v>
      </c>
      <c r="L36" s="391">
        <f t="shared" si="13"/>
        <v>0</v>
      </c>
      <c r="M36" s="391">
        <f t="shared" si="13"/>
        <v>0</v>
      </c>
      <c r="N36" s="391">
        <f t="shared" si="13"/>
        <v>0</v>
      </c>
      <c r="O36" s="391">
        <f t="shared" si="13"/>
        <v>0</v>
      </c>
      <c r="P36" s="391">
        <f t="shared" si="13"/>
        <v>0</v>
      </c>
      <c r="Q36" s="391">
        <f t="shared" si="13"/>
        <v>0</v>
      </c>
      <c r="R36" s="391">
        <f t="shared" si="13"/>
        <v>0</v>
      </c>
      <c r="S36" s="391">
        <f t="shared" si="13"/>
        <v>0</v>
      </c>
      <c r="T36" s="391">
        <f t="shared" si="13"/>
        <v>0</v>
      </c>
      <c r="U36" s="391">
        <f t="shared" si="13"/>
        <v>0</v>
      </c>
      <c r="V36" s="391">
        <f t="shared" si="13"/>
        <v>0</v>
      </c>
      <c r="W36" s="391">
        <f t="shared" si="13"/>
        <v>0</v>
      </c>
      <c r="X36" s="391">
        <f t="shared" si="13"/>
        <v>0</v>
      </c>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c r="DV36" s="185"/>
      <c r="DW36" s="185"/>
      <c r="DX36" s="185"/>
      <c r="DY36" s="185"/>
      <c r="DZ36" s="185"/>
      <c r="EA36" s="185"/>
      <c r="EB36" s="185"/>
      <c r="EC36" s="185"/>
      <c r="ED36" s="185"/>
      <c r="EE36" s="185"/>
      <c r="EF36" s="185"/>
      <c r="EG36" s="185"/>
      <c r="EH36" s="185"/>
      <c r="EI36" s="185"/>
      <c r="EJ36" s="185"/>
      <c r="EK36" s="185"/>
      <c r="EL36" s="185"/>
      <c r="EM36" s="185"/>
      <c r="EN36" s="185"/>
      <c r="EO36" s="185"/>
      <c r="EP36" s="185"/>
      <c r="EQ36" s="185"/>
      <c r="ER36" s="185"/>
      <c r="ES36" s="185"/>
      <c r="ET36" s="185"/>
      <c r="EU36" s="185"/>
      <c r="EV36" s="185"/>
      <c r="EW36" s="185"/>
      <c r="EX36" s="185"/>
      <c r="EY36" s="185"/>
      <c r="EZ36" s="185"/>
      <c r="FA36" s="185"/>
      <c r="FB36" s="185"/>
    </row>
    <row r="37" spans="8:158" s="423" customFormat="1" ht="16.5" thickBot="1">
      <c r="H37" s="397"/>
      <c r="I37" s="397"/>
      <c r="J37" s="396"/>
      <c r="K37" s="396"/>
      <c r="L37" s="396"/>
      <c r="M37" s="396"/>
      <c r="N37" s="396"/>
      <c r="O37" s="396"/>
      <c r="P37" s="396"/>
      <c r="Q37" s="396"/>
      <c r="R37" s="396"/>
      <c r="S37" s="396"/>
      <c r="T37" s="396"/>
      <c r="U37" s="396"/>
      <c r="V37" s="396"/>
      <c r="W37" s="396"/>
      <c r="X37" s="396"/>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row>
    <row r="38" spans="1:158" s="380" customFormat="1" ht="16.5" thickTop="1">
      <c r="A38" s="378" t="s">
        <v>63</v>
      </c>
      <c r="H38" s="379"/>
      <c r="I38" s="379"/>
      <c r="J38" s="391">
        <f aca="true" t="shared" si="14" ref="J38:X38">+J14-J36</f>
        <v>0</v>
      </c>
      <c r="K38" s="391">
        <f t="shared" si="14"/>
        <v>0</v>
      </c>
      <c r="L38" s="391">
        <f t="shared" si="14"/>
        <v>0</v>
      </c>
      <c r="M38" s="391">
        <f t="shared" si="14"/>
        <v>0</v>
      </c>
      <c r="N38" s="391">
        <f t="shared" si="14"/>
        <v>0</v>
      </c>
      <c r="O38" s="391">
        <f t="shared" si="14"/>
        <v>0</v>
      </c>
      <c r="P38" s="391">
        <f t="shared" si="14"/>
        <v>0</v>
      </c>
      <c r="Q38" s="391">
        <f t="shared" si="14"/>
        <v>0</v>
      </c>
      <c r="R38" s="391">
        <f t="shared" si="14"/>
        <v>0</v>
      </c>
      <c r="S38" s="391">
        <f t="shared" si="14"/>
        <v>0</v>
      </c>
      <c r="T38" s="391">
        <f t="shared" si="14"/>
        <v>0</v>
      </c>
      <c r="U38" s="391">
        <f t="shared" si="14"/>
        <v>0</v>
      </c>
      <c r="V38" s="391">
        <f t="shared" si="14"/>
        <v>0</v>
      </c>
      <c r="W38" s="391">
        <f t="shared" si="14"/>
        <v>0</v>
      </c>
      <c r="X38" s="391">
        <f t="shared" si="14"/>
        <v>0</v>
      </c>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row>
    <row r="39" spans="27:158" ht="15.7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row>
    <row r="40" spans="1:158" ht="15.75">
      <c r="A40" s="378" t="s">
        <v>64</v>
      </c>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row>
    <row r="41" spans="2:158" s="406" customFormat="1" ht="15.75">
      <c r="B41" s="406" t="s">
        <v>311</v>
      </c>
      <c r="G41" s="425"/>
      <c r="H41" s="426"/>
      <c r="I41" s="426"/>
      <c r="J41" s="412">
        <f>IF(OR(Breakdown!H88=0,Breakdown!H88=""),0,-ROUND(PMT(Breakdown!D88/12,Breakdown!F88*12,Breakdown!H88)*12,0))</f>
        <v>0</v>
      </c>
      <c r="K41" s="412">
        <f>IF(K11&lt;Breakdown!$F$88,NOI!J41,0)</f>
        <v>0</v>
      </c>
      <c r="L41" s="412">
        <f>IF(L11&lt;Breakdown!$F$88,NOI!K41,0)</f>
        <v>0</v>
      </c>
      <c r="M41" s="412">
        <f>IF(M11&lt;Breakdown!$F$88,NOI!L41,0)</f>
        <v>0</v>
      </c>
      <c r="N41" s="412">
        <f>IF(N11&lt;Breakdown!$F$88,NOI!M41,0)</f>
        <v>0</v>
      </c>
      <c r="O41" s="412">
        <f>IF(O11&lt;Breakdown!$F$88,NOI!N41,0)</f>
        <v>0</v>
      </c>
      <c r="P41" s="412">
        <f>IF(P11&lt;Breakdown!$F$88,NOI!O41,0)</f>
        <v>0</v>
      </c>
      <c r="Q41" s="412">
        <f>IF(Q11&lt;Breakdown!$F$88,NOI!P41,0)</f>
        <v>0</v>
      </c>
      <c r="R41" s="412">
        <f>IF(R11&lt;Breakdown!$F$88,NOI!Q41,0)</f>
        <v>0</v>
      </c>
      <c r="S41" s="412">
        <f>IF(S11&lt;Breakdown!$F$88,NOI!R41,0)</f>
        <v>0</v>
      </c>
      <c r="T41" s="412">
        <f>IF(T11&lt;Breakdown!$F$88,NOI!S41,0)</f>
        <v>0</v>
      </c>
      <c r="U41" s="412">
        <f>IF(U11&lt;Breakdown!$F$88,NOI!T41,0)</f>
        <v>0</v>
      </c>
      <c r="V41" s="412">
        <f>IF(V11&lt;Breakdown!$F$88,NOI!U41,0)</f>
        <v>0</v>
      </c>
      <c r="W41" s="412">
        <f>IF(W11&lt;Breakdown!$F$88,NOI!V41,0)</f>
        <v>0</v>
      </c>
      <c r="X41" s="412">
        <f>IF(X11&lt;Breakdown!$F$88,NOI!W41,0)</f>
        <v>0</v>
      </c>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row>
    <row r="42" spans="2:158" s="406" customFormat="1" ht="15.75">
      <c r="B42" s="406" t="s">
        <v>312</v>
      </c>
      <c r="G42" s="427"/>
      <c r="H42" s="428" t="s">
        <v>313</v>
      </c>
      <c r="I42" s="428"/>
      <c r="J42" s="412"/>
      <c r="K42" s="412">
        <f aca="true" t="shared" si="15" ref="K42:X42">IF(K41&gt;0,J42,0)</f>
        <v>0</v>
      </c>
      <c r="L42" s="412">
        <f t="shared" si="15"/>
        <v>0</v>
      </c>
      <c r="M42" s="412">
        <f t="shared" si="15"/>
        <v>0</v>
      </c>
      <c r="N42" s="412">
        <f t="shared" si="15"/>
        <v>0</v>
      </c>
      <c r="O42" s="412">
        <f t="shared" si="15"/>
        <v>0</v>
      </c>
      <c r="P42" s="412">
        <f t="shared" si="15"/>
        <v>0</v>
      </c>
      <c r="Q42" s="412">
        <f t="shared" si="15"/>
        <v>0</v>
      </c>
      <c r="R42" s="412">
        <f t="shared" si="15"/>
        <v>0</v>
      </c>
      <c r="S42" s="412">
        <f t="shared" si="15"/>
        <v>0</v>
      </c>
      <c r="T42" s="412">
        <f t="shared" si="15"/>
        <v>0</v>
      </c>
      <c r="U42" s="412">
        <f t="shared" si="15"/>
        <v>0</v>
      </c>
      <c r="V42" s="412">
        <f t="shared" si="15"/>
        <v>0</v>
      </c>
      <c r="W42" s="412">
        <f t="shared" si="15"/>
        <v>0</v>
      </c>
      <c r="X42" s="412">
        <f t="shared" si="15"/>
        <v>0</v>
      </c>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row>
    <row r="43" spans="27:158" ht="15.7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row>
    <row r="44" spans="2:158" ht="15.75">
      <c r="B44" s="404" t="s">
        <v>314</v>
      </c>
      <c r="J44" s="418"/>
      <c r="K44" s="418"/>
      <c r="L44" s="418"/>
      <c r="M44" s="418"/>
      <c r="N44" s="418"/>
      <c r="O44" s="418"/>
      <c r="P44" s="418"/>
      <c r="Q44" s="418"/>
      <c r="R44" s="418"/>
      <c r="S44" s="418"/>
      <c r="T44" s="418"/>
      <c r="U44" s="418"/>
      <c r="V44" s="418"/>
      <c r="W44" s="418"/>
      <c r="X44" s="418"/>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row>
    <row r="45" spans="8:158" s="423" customFormat="1" ht="16.5" thickBot="1">
      <c r="H45" s="397"/>
      <c r="I45" s="397"/>
      <c r="J45" s="396"/>
      <c r="K45" s="396"/>
      <c r="L45" s="396"/>
      <c r="M45" s="396"/>
      <c r="N45" s="396"/>
      <c r="O45" s="396"/>
      <c r="P45" s="396"/>
      <c r="Q45" s="396"/>
      <c r="R45" s="396"/>
      <c r="S45" s="396"/>
      <c r="T45" s="396"/>
      <c r="U45" s="396"/>
      <c r="V45" s="396"/>
      <c r="W45" s="396"/>
      <c r="X45" s="396"/>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row>
    <row r="46" spans="1:158" s="378" customFormat="1" ht="16.5" thickTop="1">
      <c r="A46" s="378" t="s">
        <v>315</v>
      </c>
      <c r="H46" s="381"/>
      <c r="I46" s="381"/>
      <c r="J46" s="391">
        <f aca="true" t="shared" si="16" ref="J46:X46">+J38-SUM(J41:J44)</f>
        <v>0</v>
      </c>
      <c r="K46" s="391">
        <f t="shared" si="16"/>
        <v>0</v>
      </c>
      <c r="L46" s="391">
        <f t="shared" si="16"/>
        <v>0</v>
      </c>
      <c r="M46" s="391">
        <f t="shared" si="16"/>
        <v>0</v>
      </c>
      <c r="N46" s="391">
        <f t="shared" si="16"/>
        <v>0</v>
      </c>
      <c r="O46" s="391">
        <f t="shared" si="16"/>
        <v>0</v>
      </c>
      <c r="P46" s="391">
        <f t="shared" si="16"/>
        <v>0</v>
      </c>
      <c r="Q46" s="391">
        <f t="shared" si="16"/>
        <v>0</v>
      </c>
      <c r="R46" s="391">
        <f t="shared" si="16"/>
        <v>0</v>
      </c>
      <c r="S46" s="391">
        <f t="shared" si="16"/>
        <v>0</v>
      </c>
      <c r="T46" s="391">
        <f t="shared" si="16"/>
        <v>0</v>
      </c>
      <c r="U46" s="391">
        <f t="shared" si="16"/>
        <v>0</v>
      </c>
      <c r="V46" s="391">
        <f t="shared" si="16"/>
        <v>0</v>
      </c>
      <c r="W46" s="391">
        <f t="shared" si="16"/>
        <v>0</v>
      </c>
      <c r="X46" s="391">
        <f t="shared" si="16"/>
        <v>0</v>
      </c>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row>
    <row r="47" spans="27:158" ht="15.7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row>
    <row r="48" spans="2:158" s="492" customFormat="1" ht="15.75">
      <c r="B48" s="710" t="s">
        <v>399</v>
      </c>
      <c r="H48" s="493"/>
      <c r="I48" s="493"/>
      <c r="J48" s="494">
        <v>0</v>
      </c>
      <c r="K48" s="494">
        <v>0</v>
      </c>
      <c r="L48" s="494">
        <v>0</v>
      </c>
      <c r="M48" s="494">
        <v>0</v>
      </c>
      <c r="N48" s="494">
        <v>0</v>
      </c>
      <c r="O48" s="494">
        <v>0</v>
      </c>
      <c r="P48" s="494">
        <v>0</v>
      </c>
      <c r="Q48" s="494">
        <v>0</v>
      </c>
      <c r="R48" s="494">
        <v>0</v>
      </c>
      <c r="S48" s="494">
        <v>0</v>
      </c>
      <c r="T48" s="494">
        <v>0</v>
      </c>
      <c r="U48" s="494">
        <v>0</v>
      </c>
      <c r="V48" s="494">
        <v>0</v>
      </c>
      <c r="W48" s="494">
        <v>0</v>
      </c>
      <c r="X48" s="494">
        <v>0</v>
      </c>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5"/>
      <c r="CR48" s="495"/>
      <c r="CS48" s="495"/>
      <c r="CT48" s="495"/>
      <c r="CU48" s="495"/>
      <c r="CV48" s="495"/>
      <c r="CW48" s="495"/>
      <c r="CX48" s="495"/>
      <c r="CY48" s="495"/>
      <c r="CZ48" s="495"/>
      <c r="DA48" s="495"/>
      <c r="DB48" s="495"/>
      <c r="DC48" s="495"/>
      <c r="DD48" s="495"/>
      <c r="DE48" s="495"/>
      <c r="DF48" s="495"/>
      <c r="DG48" s="495"/>
      <c r="DH48" s="495"/>
      <c r="DI48" s="495"/>
      <c r="DJ48" s="495"/>
      <c r="DK48" s="495"/>
      <c r="DL48" s="495"/>
      <c r="DM48" s="495"/>
      <c r="DN48" s="495"/>
      <c r="DO48" s="495"/>
      <c r="DP48" s="495"/>
      <c r="DQ48" s="495"/>
      <c r="DR48" s="495"/>
      <c r="DS48" s="495"/>
      <c r="DT48" s="495"/>
      <c r="DU48" s="495"/>
      <c r="DV48" s="495"/>
      <c r="DW48" s="495"/>
      <c r="DX48" s="495"/>
      <c r="DY48" s="495"/>
      <c r="DZ48" s="495"/>
      <c r="EA48" s="495"/>
      <c r="EB48" s="495"/>
      <c r="EC48" s="495"/>
      <c r="ED48" s="495"/>
      <c r="EE48" s="495"/>
      <c r="EF48" s="495"/>
      <c r="EG48" s="495"/>
      <c r="EH48" s="495"/>
      <c r="EI48" s="495"/>
      <c r="EJ48" s="495"/>
      <c r="EK48" s="495"/>
      <c r="EL48" s="495"/>
      <c r="EM48" s="495"/>
      <c r="EN48" s="495"/>
      <c r="EO48" s="495"/>
      <c r="EP48" s="495"/>
      <c r="EQ48" s="495"/>
      <c r="ER48" s="495"/>
      <c r="ES48" s="495"/>
      <c r="ET48" s="495"/>
      <c r="EU48" s="495"/>
      <c r="EV48" s="495"/>
      <c r="EW48" s="495"/>
      <c r="EX48" s="495"/>
      <c r="EY48" s="495"/>
      <c r="EZ48" s="495"/>
      <c r="FA48" s="495"/>
      <c r="FB48" s="495"/>
    </row>
    <row r="49" spans="27:158" ht="15.7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row>
    <row r="50" spans="1:158" ht="15.75">
      <c r="A50" s="378" t="s">
        <v>316</v>
      </c>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row>
    <row r="51" spans="2:158" ht="15.75">
      <c r="B51" s="404" t="s">
        <v>317</v>
      </c>
      <c r="J51" s="429">
        <f aca="true" t="shared" si="17" ref="J51:X51">ROUND(IF(OR(J41=0,J41="",J38=0),0,+J38/(J41+J42)),2)</f>
        <v>0</v>
      </c>
      <c r="K51" s="429">
        <f t="shared" si="17"/>
        <v>0</v>
      </c>
      <c r="L51" s="429">
        <f t="shared" si="17"/>
        <v>0</v>
      </c>
      <c r="M51" s="429">
        <f t="shared" si="17"/>
        <v>0</v>
      </c>
      <c r="N51" s="429">
        <f t="shared" si="17"/>
        <v>0</v>
      </c>
      <c r="O51" s="429">
        <f t="shared" si="17"/>
        <v>0</v>
      </c>
      <c r="P51" s="429">
        <f t="shared" si="17"/>
        <v>0</v>
      </c>
      <c r="Q51" s="429">
        <f t="shared" si="17"/>
        <v>0</v>
      </c>
      <c r="R51" s="429">
        <f t="shared" si="17"/>
        <v>0</v>
      </c>
      <c r="S51" s="429">
        <f t="shared" si="17"/>
        <v>0</v>
      </c>
      <c r="T51" s="429">
        <f t="shared" si="17"/>
        <v>0</v>
      </c>
      <c r="U51" s="429">
        <f t="shared" si="17"/>
        <v>0</v>
      </c>
      <c r="V51" s="429">
        <f t="shared" si="17"/>
        <v>0</v>
      </c>
      <c r="W51" s="429">
        <f t="shared" si="17"/>
        <v>0</v>
      </c>
      <c r="X51" s="429">
        <f t="shared" si="17"/>
        <v>0</v>
      </c>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row>
    <row r="52" spans="2:158" ht="15.75">
      <c r="B52" s="404" t="s">
        <v>318</v>
      </c>
      <c r="J52" s="380">
        <f aca="true" t="shared" si="18" ref="J52:X52">ROUND(IF(J14=0,0,J36/J14),2)</f>
        <v>0</v>
      </c>
      <c r="K52" s="380">
        <f t="shared" si="18"/>
        <v>0</v>
      </c>
      <c r="L52" s="380">
        <f t="shared" si="18"/>
        <v>0</v>
      </c>
      <c r="M52" s="380">
        <f t="shared" si="18"/>
        <v>0</v>
      </c>
      <c r="N52" s="380">
        <f t="shared" si="18"/>
        <v>0</v>
      </c>
      <c r="O52" s="380">
        <f t="shared" si="18"/>
        <v>0</v>
      </c>
      <c r="P52" s="380">
        <f t="shared" si="18"/>
        <v>0</v>
      </c>
      <c r="Q52" s="380">
        <f t="shared" si="18"/>
        <v>0</v>
      </c>
      <c r="R52" s="380">
        <f t="shared" si="18"/>
        <v>0</v>
      </c>
      <c r="S52" s="380">
        <f t="shared" si="18"/>
        <v>0</v>
      </c>
      <c r="T52" s="380">
        <f t="shared" si="18"/>
        <v>0</v>
      </c>
      <c r="U52" s="380">
        <f t="shared" si="18"/>
        <v>0</v>
      </c>
      <c r="V52" s="380">
        <f t="shared" si="18"/>
        <v>0</v>
      </c>
      <c r="W52" s="380">
        <f t="shared" si="18"/>
        <v>0</v>
      </c>
      <c r="X52" s="380">
        <f t="shared" si="18"/>
        <v>0</v>
      </c>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row>
    <row r="53" spans="27:158" ht="15.7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row>
    <row r="54" spans="1:158" ht="15.75">
      <c r="A54" s="378" t="s">
        <v>319</v>
      </c>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row>
    <row r="55" spans="2:158" ht="15.75">
      <c r="B55" s="404" t="s">
        <v>320</v>
      </c>
      <c r="H55" s="430"/>
      <c r="I55" s="185" t="str">
        <f>IF(OR(H55="",H55=0),"%","")</f>
        <v>%</v>
      </c>
      <c r="J55" s="412">
        <f>(INT($H$55*H57))</f>
        <v>0</v>
      </c>
      <c r="K55" s="412">
        <f aca="true" t="shared" si="19" ref="K55:X55">(INT($H$55*J57))</f>
        <v>0</v>
      </c>
      <c r="L55" s="412">
        <f t="shared" si="19"/>
        <v>0</v>
      </c>
      <c r="M55" s="412">
        <f t="shared" si="19"/>
        <v>0</v>
      </c>
      <c r="N55" s="412">
        <f t="shared" si="19"/>
        <v>0</v>
      </c>
      <c r="O55" s="412">
        <f t="shared" si="19"/>
        <v>0</v>
      </c>
      <c r="P55" s="412">
        <f t="shared" si="19"/>
        <v>0</v>
      </c>
      <c r="Q55" s="412">
        <f t="shared" si="19"/>
        <v>0</v>
      </c>
      <c r="R55" s="412">
        <f t="shared" si="19"/>
        <v>0</v>
      </c>
      <c r="S55" s="412">
        <f t="shared" si="19"/>
        <v>0</v>
      </c>
      <c r="T55" s="412">
        <f t="shared" si="19"/>
        <v>0</v>
      </c>
      <c r="U55" s="412">
        <f t="shared" si="19"/>
        <v>0</v>
      </c>
      <c r="V55" s="412">
        <f t="shared" si="19"/>
        <v>0</v>
      </c>
      <c r="W55" s="412">
        <f t="shared" si="19"/>
        <v>0</v>
      </c>
      <c r="X55" s="412">
        <f t="shared" si="19"/>
        <v>0</v>
      </c>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row>
    <row r="56" spans="2:158" ht="15.75">
      <c r="B56" s="404" t="s">
        <v>321</v>
      </c>
      <c r="J56" s="412">
        <f aca="true" t="shared" si="20" ref="J56:X56">IF(J46&lt;0,-J46,0)</f>
        <v>0</v>
      </c>
      <c r="K56" s="412">
        <f t="shared" si="20"/>
        <v>0</v>
      </c>
      <c r="L56" s="412">
        <f t="shared" si="20"/>
        <v>0</v>
      </c>
      <c r="M56" s="412">
        <f t="shared" si="20"/>
        <v>0</v>
      </c>
      <c r="N56" s="412">
        <f t="shared" si="20"/>
        <v>0</v>
      </c>
      <c r="O56" s="412">
        <f t="shared" si="20"/>
        <v>0</v>
      </c>
      <c r="P56" s="412">
        <f t="shared" si="20"/>
        <v>0</v>
      </c>
      <c r="Q56" s="412">
        <f t="shared" si="20"/>
        <v>0</v>
      </c>
      <c r="R56" s="412">
        <f t="shared" si="20"/>
        <v>0</v>
      </c>
      <c r="S56" s="412">
        <f t="shared" si="20"/>
        <v>0</v>
      </c>
      <c r="T56" s="412">
        <f t="shared" si="20"/>
        <v>0</v>
      </c>
      <c r="U56" s="412">
        <f t="shared" si="20"/>
        <v>0</v>
      </c>
      <c r="V56" s="412">
        <f t="shared" si="20"/>
        <v>0</v>
      </c>
      <c r="W56" s="412">
        <f t="shared" si="20"/>
        <v>0</v>
      </c>
      <c r="X56" s="412">
        <f t="shared" si="20"/>
        <v>0</v>
      </c>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row>
    <row r="57" spans="2:158" ht="15.75">
      <c r="B57" s="404" t="s">
        <v>322</v>
      </c>
      <c r="G57" s="431">
        <f>IF(H57="","$","")</f>
      </c>
      <c r="H57" s="452">
        <f>+Breakdown!F75</f>
        <v>0</v>
      </c>
      <c r="I57" s="185"/>
      <c r="J57" s="412">
        <f>+H57+J55-J56</f>
        <v>0</v>
      </c>
      <c r="K57" s="412">
        <f aca="true" t="shared" si="21" ref="K57:X57">+J57+K55-K56</f>
        <v>0</v>
      </c>
      <c r="L57" s="412">
        <f t="shared" si="21"/>
        <v>0</v>
      </c>
      <c r="M57" s="412">
        <f t="shared" si="21"/>
        <v>0</v>
      </c>
      <c r="N57" s="412">
        <f t="shared" si="21"/>
        <v>0</v>
      </c>
      <c r="O57" s="412">
        <f t="shared" si="21"/>
        <v>0</v>
      </c>
      <c r="P57" s="412">
        <f t="shared" si="21"/>
        <v>0</v>
      </c>
      <c r="Q57" s="412">
        <f t="shared" si="21"/>
        <v>0</v>
      </c>
      <c r="R57" s="412">
        <f t="shared" si="21"/>
        <v>0</v>
      </c>
      <c r="S57" s="412">
        <f t="shared" si="21"/>
        <v>0</v>
      </c>
      <c r="T57" s="412">
        <f t="shared" si="21"/>
        <v>0</v>
      </c>
      <c r="U57" s="412">
        <f t="shared" si="21"/>
        <v>0</v>
      </c>
      <c r="V57" s="412">
        <f t="shared" si="21"/>
        <v>0</v>
      </c>
      <c r="W57" s="412">
        <f t="shared" si="21"/>
        <v>0</v>
      </c>
      <c r="X57" s="412">
        <f t="shared" si="21"/>
        <v>0</v>
      </c>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row>
    <row r="58" spans="27:158" ht="15.7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row>
    <row r="59" spans="1:158" ht="16.5" thickBot="1">
      <c r="A59" s="380"/>
      <c r="B59" s="380"/>
      <c r="C59" s="380"/>
      <c r="D59" s="380"/>
      <c r="E59" s="380"/>
      <c r="F59" s="380"/>
      <c r="G59" s="379"/>
      <c r="H59" s="380"/>
      <c r="I59" s="380"/>
      <c r="L59" s="398"/>
      <c r="M59" s="398"/>
      <c r="N59" s="398"/>
      <c r="O59" s="432"/>
      <c r="P59" s="432"/>
      <c r="Q59" s="432"/>
      <c r="R59" s="432"/>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row>
    <row r="60" spans="1:158" ht="15.75">
      <c r="A60" s="380"/>
      <c r="B60" s="380"/>
      <c r="C60" s="380"/>
      <c r="D60" s="380"/>
      <c r="E60" s="380"/>
      <c r="F60" s="380"/>
      <c r="G60" s="379"/>
      <c r="H60" s="380"/>
      <c r="I60" s="380"/>
      <c r="M60" s="433"/>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row>
    <row r="61" spans="27:158" ht="15.7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row>
    <row r="62" spans="27:158" ht="15.7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row>
    <row r="63" spans="27:158" ht="15.7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row>
    <row r="64" spans="27:158" ht="15.7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row>
  </sheetData>
  <sheetProtection/>
  <mergeCells count="3">
    <mergeCell ref="A5:E5"/>
    <mergeCell ref="A6:E6"/>
    <mergeCell ref="A7:E7"/>
  </mergeCells>
  <printOptions/>
  <pageMargins left="0.75" right="0.75" top="0.5" bottom="0.5" header="0.25" footer="0.5"/>
  <pageSetup fitToHeight="1" fitToWidth="1" horizontalDpi="600" verticalDpi="600" orientation="landscape" paperSize="5" scale="59" r:id="rId1"/>
</worksheet>
</file>

<file path=xl/worksheets/sheet2.xml><?xml version="1.0" encoding="utf-8"?>
<worksheet xmlns="http://schemas.openxmlformats.org/spreadsheetml/2006/main" xmlns:r="http://schemas.openxmlformats.org/officeDocument/2006/relationships">
  <sheetPr codeName="Sheet5"/>
  <dimension ref="A1:A1"/>
  <sheetViews>
    <sheetView showGridLines="0" showRowColHeaders="0" tabSelected="1" defaultGridColor="0" zoomScalePageLayoutView="0" colorId="58" workbookViewId="0" topLeftCell="A1">
      <selection activeCell="E8" sqref="E8"/>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6"/>
  <dimension ref="A1:M71"/>
  <sheetViews>
    <sheetView showGridLines="0" zoomScaleSheetLayoutView="100" workbookViewId="0" topLeftCell="A1">
      <selection activeCell="I44" sqref="I44"/>
    </sheetView>
  </sheetViews>
  <sheetFormatPr defaultColWidth="6.21484375" defaultRowHeight="15"/>
  <cols>
    <col min="1" max="1" width="2.4453125" style="477" customWidth="1"/>
    <col min="2" max="2" width="9.5546875" style="477" bestFit="1" customWidth="1"/>
    <col min="3" max="3" width="6.21484375" style="477" customWidth="1"/>
    <col min="4" max="4" width="1.88671875" style="477" customWidth="1"/>
    <col min="5" max="5" width="9.5546875" style="477" bestFit="1" customWidth="1"/>
    <col min="6" max="16384" width="6.21484375" style="477" customWidth="1"/>
  </cols>
  <sheetData>
    <row r="1" spans="1:12" ht="11.25">
      <c r="A1" s="734" t="s">
        <v>333</v>
      </c>
      <c r="B1" s="735"/>
      <c r="C1" s="735"/>
      <c r="D1" s="735"/>
      <c r="E1" s="735"/>
      <c r="F1" s="735"/>
      <c r="G1" s="735"/>
      <c r="H1" s="735"/>
      <c r="I1" s="735"/>
      <c r="J1" s="735"/>
      <c r="K1" s="735"/>
      <c r="L1" s="736"/>
    </row>
    <row r="2" spans="1:12" ht="12" thickBot="1">
      <c r="A2" s="737"/>
      <c r="B2" s="738"/>
      <c r="C2" s="738"/>
      <c r="D2" s="738"/>
      <c r="E2" s="738"/>
      <c r="F2" s="738"/>
      <c r="G2" s="738"/>
      <c r="H2" s="738"/>
      <c r="I2" s="738"/>
      <c r="J2" s="738"/>
      <c r="K2" s="738"/>
      <c r="L2" s="739"/>
    </row>
    <row r="3" spans="1:12" ht="11.25">
      <c r="A3" s="564"/>
      <c r="B3" s="564"/>
      <c r="C3" s="564"/>
      <c r="D3" s="564"/>
      <c r="E3" s="564"/>
      <c r="F3" s="564"/>
      <c r="G3" s="564"/>
      <c r="H3" s="564"/>
      <c r="I3" s="564"/>
      <c r="J3" s="564"/>
      <c r="K3" s="564"/>
      <c r="L3" s="564"/>
    </row>
    <row r="4" spans="1:12" ht="11.25">
      <c r="A4" s="564"/>
      <c r="B4" s="564"/>
      <c r="C4" s="564"/>
      <c r="D4" s="564"/>
      <c r="E4" s="564"/>
      <c r="F4" s="564"/>
      <c r="G4" s="564"/>
      <c r="H4" s="564"/>
      <c r="I4" s="564"/>
      <c r="J4" s="564"/>
      <c r="K4" s="564"/>
      <c r="L4" s="564"/>
    </row>
    <row r="5" spans="1:12" ht="11.25">
      <c r="A5" s="564"/>
      <c r="B5" s="564"/>
      <c r="C5" s="564"/>
      <c r="D5" s="564"/>
      <c r="E5" s="564"/>
      <c r="F5" s="564"/>
      <c r="G5" s="564"/>
      <c r="H5" s="564"/>
      <c r="I5" s="564"/>
      <c r="J5" s="564"/>
      <c r="K5" s="564"/>
      <c r="L5" s="564"/>
    </row>
    <row r="8" ht="11.25">
      <c r="A8" s="477" t="s">
        <v>334</v>
      </c>
    </row>
    <row r="10" spans="1:3" ht="11.25">
      <c r="A10" s="477" t="s">
        <v>335</v>
      </c>
      <c r="C10" s="477" t="s">
        <v>336</v>
      </c>
    </row>
    <row r="12" ht="11.25">
      <c r="B12" s="478" t="s">
        <v>337</v>
      </c>
    </row>
    <row r="14" spans="1:3" ht="11.25">
      <c r="A14" s="477" t="s">
        <v>338</v>
      </c>
      <c r="C14" s="477" t="s">
        <v>336</v>
      </c>
    </row>
    <row r="15" ht="11.25">
      <c r="A15" s="477" t="s">
        <v>339</v>
      </c>
    </row>
    <row r="17" ht="12" thickBot="1"/>
    <row r="18" spans="1:12" ht="11.25">
      <c r="A18" s="742" t="s">
        <v>353</v>
      </c>
      <c r="B18" s="735"/>
      <c r="C18" s="735"/>
      <c r="D18" s="735"/>
      <c r="E18" s="735"/>
      <c r="F18" s="735"/>
      <c r="G18" s="735"/>
      <c r="H18" s="735"/>
      <c r="I18" s="735"/>
      <c r="J18" s="735"/>
      <c r="K18" s="735"/>
      <c r="L18" s="736"/>
    </row>
    <row r="19" spans="1:12" ht="12" thickBot="1">
      <c r="A19" s="737" t="s">
        <v>354</v>
      </c>
      <c r="B19" s="738"/>
      <c r="C19" s="738"/>
      <c r="D19" s="738"/>
      <c r="E19" s="738"/>
      <c r="F19" s="738"/>
      <c r="G19" s="738"/>
      <c r="H19" s="738"/>
      <c r="I19" s="738"/>
      <c r="J19" s="738"/>
      <c r="K19" s="738"/>
      <c r="L19" s="739"/>
    </row>
    <row r="22" ht="11.25">
      <c r="A22" s="477" t="s">
        <v>355</v>
      </c>
    </row>
    <row r="24" ht="12" thickBot="1"/>
    <row r="25" spans="1:2" ht="12" thickBot="1">
      <c r="A25" s="565"/>
      <c r="B25" s="477" t="s">
        <v>356</v>
      </c>
    </row>
    <row r="28" spans="1:4" ht="11.25">
      <c r="A28" s="477" t="s">
        <v>335</v>
      </c>
      <c r="D28" s="477" t="s">
        <v>336</v>
      </c>
    </row>
    <row r="30" spans="1:4" ht="11.25">
      <c r="A30" s="477" t="s">
        <v>338</v>
      </c>
      <c r="D30" s="477" t="s">
        <v>336</v>
      </c>
    </row>
    <row r="32" ht="12" thickBot="1"/>
    <row r="33" spans="1:5" ht="12" thickBot="1">
      <c r="A33" s="565"/>
      <c r="B33" s="477" t="s">
        <v>357</v>
      </c>
      <c r="C33" s="566" t="s">
        <v>337</v>
      </c>
      <c r="D33" s="565"/>
      <c r="E33" s="567">
        <v>8609</v>
      </c>
    </row>
    <row r="36" spans="1:4" ht="11.25">
      <c r="A36" s="477" t="s">
        <v>335</v>
      </c>
      <c r="D36" s="477" t="s">
        <v>336</v>
      </c>
    </row>
    <row r="38" spans="1:4" ht="11.25">
      <c r="A38" s="477" t="s">
        <v>338</v>
      </c>
      <c r="D38" s="477" t="s">
        <v>336</v>
      </c>
    </row>
    <row r="39" ht="11.25">
      <c r="A39" s="477" t="s">
        <v>0</v>
      </c>
    </row>
    <row r="40" spans="1:4" ht="11.25">
      <c r="A40" s="477" t="s">
        <v>358</v>
      </c>
      <c r="D40" s="477" t="s">
        <v>336</v>
      </c>
    </row>
    <row r="41" spans="1:13" ht="15">
      <c r="A41"/>
      <c r="B41"/>
      <c r="C41"/>
      <c r="D41"/>
      <c r="E41"/>
      <c r="F41"/>
      <c r="G41"/>
      <c r="M41" s="484"/>
    </row>
    <row r="42" spans="1:13" ht="15">
      <c r="A42"/>
      <c r="B42"/>
      <c r="C42"/>
      <c r="D42"/>
      <c r="E42"/>
      <c r="F42"/>
      <c r="G42"/>
      <c r="M42" s="484"/>
    </row>
    <row r="43" spans="11:13" ht="11.25">
      <c r="K43" s="484"/>
      <c r="L43" s="484"/>
      <c r="M43" s="484"/>
    </row>
    <row r="44" spans="11:13" ht="11.25">
      <c r="K44" s="484"/>
      <c r="L44" s="484"/>
      <c r="M44" s="484"/>
    </row>
    <row r="45" spans="1:13" ht="12" thickBot="1">
      <c r="A45" s="477" t="s">
        <v>340</v>
      </c>
      <c r="K45" s="484"/>
      <c r="L45" s="484"/>
      <c r="M45" s="484"/>
    </row>
    <row r="46" spans="2:13" ht="11.25">
      <c r="B46" s="479" t="s">
        <v>331</v>
      </c>
      <c r="C46" s="480"/>
      <c r="D46" s="480"/>
      <c r="E46" s="481">
        <f ca="1">+NOW()</f>
        <v>45377.572888773146</v>
      </c>
      <c r="F46" s="482"/>
      <c r="M46" s="484"/>
    </row>
    <row r="47" spans="2:13" ht="11.25">
      <c r="B47" s="483"/>
      <c r="C47" s="484"/>
      <c r="D47" s="484"/>
      <c r="E47" s="484"/>
      <c r="F47" s="485"/>
      <c r="M47" s="484"/>
    </row>
    <row r="48" spans="2:13" ht="11.25">
      <c r="B48" s="486" t="s">
        <v>341</v>
      </c>
      <c r="C48" s="484"/>
      <c r="D48" s="484"/>
      <c r="E48" s="487">
        <f>+'OPER INCOME'!J58</f>
        <v>0</v>
      </c>
      <c r="F48" s="485"/>
      <c r="M48" s="484"/>
    </row>
    <row r="49" spans="2:13" ht="11.25">
      <c r="B49" s="486" t="s">
        <v>342</v>
      </c>
      <c r="C49" s="484"/>
      <c r="D49" s="484"/>
      <c r="E49" s="487">
        <f>+NOI!J36</f>
        <v>0</v>
      </c>
      <c r="F49" s="485"/>
      <c r="M49" s="484"/>
    </row>
    <row r="50" spans="2:13" ht="11.25">
      <c r="B50" s="483"/>
      <c r="C50" s="484"/>
      <c r="D50" s="484"/>
      <c r="E50" s="484"/>
      <c r="F50" s="485"/>
      <c r="M50" s="484"/>
    </row>
    <row r="51" spans="2:13" ht="11.25">
      <c r="B51" s="483" t="s">
        <v>196</v>
      </c>
      <c r="C51" s="484"/>
      <c r="D51" s="484"/>
      <c r="E51" s="487">
        <f>+Breakdown!L91</f>
        <v>0</v>
      </c>
      <c r="F51" s="485"/>
      <c r="M51" s="484"/>
    </row>
    <row r="52" spans="2:13" ht="11.25">
      <c r="B52" s="740" t="s">
        <v>343</v>
      </c>
      <c r="C52" s="741"/>
      <c r="D52" s="741"/>
      <c r="E52" s="487">
        <f>+Breakdown!H102</f>
      </c>
      <c r="F52" s="485"/>
      <c r="M52" s="484"/>
    </row>
    <row r="53" spans="2:13" ht="12" thickBot="1">
      <c r="B53" s="488"/>
      <c r="C53" s="489"/>
      <c r="D53" s="489"/>
      <c r="E53" s="489"/>
      <c r="F53" s="490"/>
      <c r="M53" s="484"/>
    </row>
    <row r="54" ht="11.25">
      <c r="M54" s="484"/>
    </row>
    <row r="55" ht="11.25">
      <c r="M55" s="484"/>
    </row>
    <row r="56" ht="11.25">
      <c r="M56" s="484"/>
    </row>
    <row r="57" ht="11.25">
      <c r="M57" s="484"/>
    </row>
    <row r="58" ht="11.25">
      <c r="M58" s="484"/>
    </row>
    <row r="59" ht="11.25">
      <c r="M59" s="484"/>
    </row>
    <row r="60" ht="11.25">
      <c r="M60" s="484"/>
    </row>
    <row r="61" ht="11.25">
      <c r="M61" s="484"/>
    </row>
    <row r="62" ht="11.25">
      <c r="M62" s="484"/>
    </row>
    <row r="63" ht="11.25">
      <c r="M63" s="484"/>
    </row>
    <row r="64" ht="11.25">
      <c r="M64" s="484"/>
    </row>
    <row r="65" ht="11.25">
      <c r="M65" s="484"/>
    </row>
    <row r="66" ht="11.25">
      <c r="M66" s="484"/>
    </row>
    <row r="67" ht="11.25">
      <c r="M67" s="484"/>
    </row>
    <row r="68" ht="11.25">
      <c r="M68" s="484"/>
    </row>
    <row r="69" ht="11.25">
      <c r="M69" s="484"/>
    </row>
    <row r="70" ht="11.25">
      <c r="M70" s="484"/>
    </row>
    <row r="71" ht="11.25">
      <c r="M71" s="484"/>
    </row>
  </sheetData>
  <sheetProtection/>
  <mergeCells count="4">
    <mergeCell ref="A1:L2"/>
    <mergeCell ref="B52:D52"/>
    <mergeCell ref="A18:L18"/>
    <mergeCell ref="A19:L19"/>
  </mergeCells>
  <printOptions/>
  <pageMargins left="0.75" right="0.75" top="1" bottom="1" header="0.5" footer="0.5"/>
  <pageSetup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IV78"/>
  <sheetViews>
    <sheetView showGridLines="0" view="pageBreakPreview" zoomScale="80" zoomScaleNormal="80" zoomScaleSheetLayoutView="80" workbookViewId="0" topLeftCell="A1">
      <selection activeCell="B1" sqref="B1:L1"/>
    </sheetView>
  </sheetViews>
  <sheetFormatPr defaultColWidth="8.5546875" defaultRowHeight="15"/>
  <cols>
    <col min="1" max="1" width="3.3359375" style="510" customWidth="1"/>
    <col min="2" max="2" width="10.6640625" style="510" customWidth="1"/>
    <col min="3" max="3" width="14.99609375" style="510" customWidth="1"/>
    <col min="4" max="4" width="13.3359375" style="510" customWidth="1"/>
    <col min="5" max="5" width="12.5546875" style="510" customWidth="1"/>
    <col min="6" max="6" width="12.3359375" style="510" customWidth="1"/>
    <col min="7" max="7" width="17.21484375" style="510" customWidth="1"/>
    <col min="8" max="8" width="13.6640625" style="510" customWidth="1"/>
    <col min="9" max="9" width="16.4453125" style="510" customWidth="1"/>
    <col min="10" max="10" width="21.3359375" style="510" customWidth="1"/>
    <col min="11" max="11" width="17.10546875" style="510" customWidth="1"/>
    <col min="12" max="12" width="19.21484375" style="510" customWidth="1"/>
    <col min="13" max="13" width="2.4453125" style="694" customWidth="1"/>
    <col min="14" max="14" width="12.3359375" style="510" customWidth="1"/>
    <col min="15" max="15" width="8.5546875" style="510" customWidth="1"/>
    <col min="16" max="16" width="8.99609375" style="510" bestFit="1" customWidth="1"/>
    <col min="17" max="16384" width="8.5546875" style="510" customWidth="1"/>
  </cols>
  <sheetData>
    <row r="1" spans="1:14" ht="22.5">
      <c r="A1" s="711"/>
      <c r="B1" s="743" t="s">
        <v>5</v>
      </c>
      <c r="C1" s="743"/>
      <c r="D1" s="743"/>
      <c r="E1" s="743"/>
      <c r="F1" s="743"/>
      <c r="G1" s="743"/>
      <c r="H1" s="743"/>
      <c r="I1" s="743"/>
      <c r="J1" s="743"/>
      <c r="K1" s="743"/>
      <c r="L1" s="743"/>
      <c r="M1" s="712"/>
      <c r="N1" s="711"/>
    </row>
    <row r="2" spans="2:12" ht="15" customHeight="1">
      <c r="B2" s="509"/>
      <c r="C2" s="509"/>
      <c r="D2" s="509"/>
      <c r="E2" s="509"/>
      <c r="F2" s="509"/>
      <c r="G2" s="509"/>
      <c r="H2" s="509"/>
      <c r="I2" s="509"/>
      <c r="J2" s="509"/>
      <c r="K2" s="509"/>
      <c r="L2" s="509"/>
    </row>
    <row r="3" spans="2:7" ht="15">
      <c r="B3" s="511" t="s">
        <v>6</v>
      </c>
      <c r="F3" s="512"/>
      <c r="G3" s="512"/>
    </row>
    <row r="4" spans="2:7" ht="15">
      <c r="B4" s="511"/>
      <c r="F4" s="512"/>
      <c r="G4" s="512"/>
    </row>
    <row r="5" spans="2:7" ht="6.75" customHeight="1" thickBot="1">
      <c r="B5" s="512"/>
      <c r="F5" s="512"/>
      <c r="G5" s="512"/>
    </row>
    <row r="6" spans="2:13" ht="11.25" customHeight="1" thickTop="1">
      <c r="B6" s="513" t="s">
        <v>7</v>
      </c>
      <c r="C6" s="514" t="s">
        <v>8</v>
      </c>
      <c r="D6" s="514" t="s">
        <v>9</v>
      </c>
      <c r="E6" s="514" t="s">
        <v>10</v>
      </c>
      <c r="F6" s="514" t="s">
        <v>11</v>
      </c>
      <c r="G6" s="514" t="s">
        <v>12</v>
      </c>
      <c r="H6" s="514" t="s">
        <v>13</v>
      </c>
      <c r="I6" s="514" t="s">
        <v>14</v>
      </c>
      <c r="J6" s="514" t="s">
        <v>15</v>
      </c>
      <c r="K6" s="514" t="s">
        <v>16</v>
      </c>
      <c r="L6" s="514" t="s">
        <v>17</v>
      </c>
      <c r="M6" s="695"/>
    </row>
    <row r="7" spans="2:13" ht="15">
      <c r="B7" s="515"/>
      <c r="C7" s="516"/>
      <c r="D7" s="516"/>
      <c r="E7" s="516"/>
      <c r="F7" s="516"/>
      <c r="G7" s="516"/>
      <c r="H7" s="516" t="s">
        <v>18</v>
      </c>
      <c r="I7" s="516" t="s">
        <v>19</v>
      </c>
      <c r="J7" s="516"/>
      <c r="K7" s="516" t="s">
        <v>20</v>
      </c>
      <c r="L7" s="516" t="s">
        <v>21</v>
      </c>
      <c r="M7" s="695"/>
    </row>
    <row r="8" spans="2:256" ht="15">
      <c r="B8" s="517"/>
      <c r="C8" s="518" t="s">
        <v>22</v>
      </c>
      <c r="D8" s="518" t="s">
        <v>23</v>
      </c>
      <c r="E8" s="518"/>
      <c r="F8" s="518"/>
      <c r="G8" s="518" t="s">
        <v>3</v>
      </c>
      <c r="H8" s="518"/>
      <c r="I8" s="518"/>
      <c r="J8" s="518" t="s">
        <v>24</v>
      </c>
      <c r="K8" s="518" t="s">
        <v>25</v>
      </c>
      <c r="L8" s="519" t="s">
        <v>26</v>
      </c>
      <c r="M8" s="696"/>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0"/>
      <c r="BV8" s="520"/>
      <c r="BW8" s="520"/>
      <c r="BX8" s="520"/>
      <c r="BY8" s="520"/>
      <c r="BZ8" s="520"/>
      <c r="CA8" s="520"/>
      <c r="CB8" s="520"/>
      <c r="CC8" s="520"/>
      <c r="CD8" s="520"/>
      <c r="CE8" s="520"/>
      <c r="CF8" s="520"/>
      <c r="CG8" s="520"/>
      <c r="CH8" s="520"/>
      <c r="CI8" s="520"/>
      <c r="CJ8" s="520"/>
      <c r="CK8" s="520"/>
      <c r="CL8" s="520"/>
      <c r="CM8" s="520"/>
      <c r="CN8" s="520"/>
      <c r="CO8" s="520"/>
      <c r="CP8" s="520"/>
      <c r="CQ8" s="520"/>
      <c r="CR8" s="520"/>
      <c r="CS8" s="520"/>
      <c r="CT8" s="520"/>
      <c r="CU8" s="520"/>
      <c r="CV8" s="520"/>
      <c r="CW8" s="520"/>
      <c r="CX8" s="520"/>
      <c r="CY8" s="520"/>
      <c r="CZ8" s="520"/>
      <c r="DA8" s="520"/>
      <c r="DB8" s="520"/>
      <c r="DC8" s="520"/>
      <c r="DD8" s="520"/>
      <c r="DE8" s="520"/>
      <c r="DF8" s="520"/>
      <c r="DG8" s="520"/>
      <c r="DH8" s="520"/>
      <c r="DI8" s="520"/>
      <c r="DJ8" s="520"/>
      <c r="DK8" s="520"/>
      <c r="DL8" s="520"/>
      <c r="DM8" s="520"/>
      <c r="DN8" s="520"/>
      <c r="DO8" s="520"/>
      <c r="DP8" s="520"/>
      <c r="DQ8" s="520"/>
      <c r="DR8" s="520"/>
      <c r="DS8" s="520"/>
      <c r="DT8" s="520"/>
      <c r="DU8" s="520"/>
      <c r="DV8" s="520"/>
      <c r="DW8" s="520"/>
      <c r="DX8" s="520"/>
      <c r="DY8" s="520"/>
      <c r="DZ8" s="520"/>
      <c r="EA8" s="520"/>
      <c r="EB8" s="520"/>
      <c r="EC8" s="520"/>
      <c r="ED8" s="520"/>
      <c r="EE8" s="520"/>
      <c r="EF8" s="520"/>
      <c r="EG8" s="520"/>
      <c r="EH8" s="520"/>
      <c r="EI8" s="520"/>
      <c r="EJ8" s="520"/>
      <c r="EK8" s="520"/>
      <c r="EL8" s="520"/>
      <c r="EM8" s="520"/>
      <c r="EN8" s="520"/>
      <c r="EO8" s="520"/>
      <c r="EP8" s="520"/>
      <c r="EQ8" s="520"/>
      <c r="ER8" s="520"/>
      <c r="ES8" s="520"/>
      <c r="ET8" s="520"/>
      <c r="EU8" s="520"/>
      <c r="EV8" s="520"/>
      <c r="EW8" s="520"/>
      <c r="EX8" s="520"/>
      <c r="EY8" s="520"/>
      <c r="EZ8" s="520"/>
      <c r="FA8" s="520"/>
      <c r="FB8" s="520"/>
      <c r="FC8" s="520"/>
      <c r="FD8" s="520"/>
      <c r="FE8" s="520"/>
      <c r="FF8" s="520"/>
      <c r="FG8" s="520"/>
      <c r="FH8" s="520"/>
      <c r="FI8" s="520"/>
      <c r="FJ8" s="520"/>
      <c r="FK8" s="520"/>
      <c r="FL8" s="520"/>
      <c r="FM8" s="520"/>
      <c r="FN8" s="520"/>
      <c r="FO8" s="520"/>
      <c r="FP8" s="520"/>
      <c r="FQ8" s="520"/>
      <c r="FR8" s="520"/>
      <c r="FS8" s="520"/>
      <c r="FT8" s="520"/>
      <c r="FU8" s="520"/>
      <c r="FV8" s="520"/>
      <c r="FW8" s="520"/>
      <c r="FX8" s="520"/>
      <c r="FY8" s="520"/>
      <c r="FZ8" s="520"/>
      <c r="GA8" s="520"/>
      <c r="GB8" s="520"/>
      <c r="GC8" s="520"/>
      <c r="GD8" s="520"/>
      <c r="GE8" s="520"/>
      <c r="GF8" s="520"/>
      <c r="GG8" s="520"/>
      <c r="GH8" s="520"/>
      <c r="GI8" s="520"/>
      <c r="GJ8" s="520"/>
      <c r="GK8" s="520"/>
      <c r="GL8" s="520"/>
      <c r="GM8" s="520"/>
      <c r="GN8" s="520"/>
      <c r="GO8" s="520"/>
      <c r="GP8" s="520"/>
      <c r="GQ8" s="520"/>
      <c r="GR8" s="520"/>
      <c r="GS8" s="520"/>
      <c r="GT8" s="520"/>
      <c r="GU8" s="520"/>
      <c r="GV8" s="520"/>
      <c r="GW8" s="520"/>
      <c r="GX8" s="520"/>
      <c r="GY8" s="520"/>
      <c r="GZ8" s="520"/>
      <c r="HA8" s="520"/>
      <c r="HB8" s="520"/>
      <c r="HC8" s="520"/>
      <c r="HD8" s="520"/>
      <c r="HE8" s="520"/>
      <c r="HF8" s="520"/>
      <c r="HG8" s="520"/>
      <c r="HH8" s="520"/>
      <c r="HI8" s="520"/>
      <c r="HJ8" s="520"/>
      <c r="HK8" s="520"/>
      <c r="HL8" s="520"/>
      <c r="HM8" s="520"/>
      <c r="HN8" s="520"/>
      <c r="HO8" s="520"/>
      <c r="HP8" s="520"/>
      <c r="HQ8" s="520"/>
      <c r="HR8" s="520"/>
      <c r="HS8" s="520"/>
      <c r="HT8" s="520"/>
      <c r="HU8" s="520"/>
      <c r="HV8" s="520"/>
      <c r="HW8" s="520"/>
      <c r="HX8" s="520"/>
      <c r="HY8" s="520"/>
      <c r="HZ8" s="520"/>
      <c r="IA8" s="520"/>
      <c r="IB8" s="520"/>
      <c r="IC8" s="520"/>
      <c r="ID8" s="520"/>
      <c r="IE8" s="520"/>
      <c r="IF8" s="520"/>
      <c r="IG8" s="520"/>
      <c r="IH8" s="520"/>
      <c r="II8" s="520"/>
      <c r="IJ8" s="520"/>
      <c r="IK8" s="520"/>
      <c r="IL8" s="520"/>
      <c r="IM8" s="520"/>
      <c r="IN8" s="520"/>
      <c r="IO8" s="520"/>
      <c r="IP8" s="520"/>
      <c r="IQ8" s="520"/>
      <c r="IR8" s="520"/>
      <c r="IS8" s="520"/>
      <c r="IT8" s="520"/>
      <c r="IU8" s="520"/>
      <c r="IV8" s="520"/>
    </row>
    <row r="9" spans="2:256" ht="15.75" thickBot="1">
      <c r="B9" s="515" t="s">
        <v>108</v>
      </c>
      <c r="C9" s="516" t="s">
        <v>209</v>
      </c>
      <c r="D9" s="516" t="s">
        <v>27</v>
      </c>
      <c r="E9" s="516" t="s">
        <v>28</v>
      </c>
      <c r="F9" s="516" t="s">
        <v>99</v>
      </c>
      <c r="G9" s="516" t="s">
        <v>29</v>
      </c>
      <c r="H9" s="516" t="s">
        <v>30</v>
      </c>
      <c r="I9" s="516" t="s">
        <v>31</v>
      </c>
      <c r="J9" s="516" t="s">
        <v>32</v>
      </c>
      <c r="K9" s="516" t="s">
        <v>33</v>
      </c>
      <c r="L9" s="521" t="s">
        <v>34</v>
      </c>
      <c r="M9" s="696"/>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0"/>
      <c r="BZ9" s="520"/>
      <c r="CA9" s="520"/>
      <c r="CB9" s="520"/>
      <c r="CC9" s="520"/>
      <c r="CD9" s="520"/>
      <c r="CE9" s="520"/>
      <c r="CF9" s="520"/>
      <c r="CG9" s="520"/>
      <c r="CH9" s="520"/>
      <c r="CI9" s="520"/>
      <c r="CJ9" s="520"/>
      <c r="CK9" s="520"/>
      <c r="CL9" s="520"/>
      <c r="CM9" s="520"/>
      <c r="CN9" s="520"/>
      <c r="CO9" s="520"/>
      <c r="CP9" s="520"/>
      <c r="CQ9" s="520"/>
      <c r="CR9" s="520"/>
      <c r="CS9" s="520"/>
      <c r="CT9" s="520"/>
      <c r="CU9" s="520"/>
      <c r="CV9" s="520"/>
      <c r="CW9" s="520"/>
      <c r="CX9" s="520"/>
      <c r="CY9" s="520"/>
      <c r="CZ9" s="520"/>
      <c r="DA9" s="520"/>
      <c r="DB9" s="520"/>
      <c r="DC9" s="520"/>
      <c r="DD9" s="520"/>
      <c r="DE9" s="520"/>
      <c r="DF9" s="520"/>
      <c r="DG9" s="520"/>
      <c r="DH9" s="520"/>
      <c r="DI9" s="520"/>
      <c r="DJ9" s="520"/>
      <c r="DK9" s="520"/>
      <c r="DL9" s="520"/>
      <c r="DM9" s="520"/>
      <c r="DN9" s="520"/>
      <c r="DO9" s="520"/>
      <c r="DP9" s="520"/>
      <c r="DQ9" s="520"/>
      <c r="DR9" s="520"/>
      <c r="DS9" s="520"/>
      <c r="DT9" s="520"/>
      <c r="DU9" s="520"/>
      <c r="DV9" s="520"/>
      <c r="DW9" s="520"/>
      <c r="DX9" s="520"/>
      <c r="DY9" s="520"/>
      <c r="DZ9" s="520"/>
      <c r="EA9" s="520"/>
      <c r="EB9" s="520"/>
      <c r="EC9" s="520"/>
      <c r="ED9" s="520"/>
      <c r="EE9" s="520"/>
      <c r="EF9" s="520"/>
      <c r="EG9" s="520"/>
      <c r="EH9" s="520"/>
      <c r="EI9" s="520"/>
      <c r="EJ9" s="520"/>
      <c r="EK9" s="520"/>
      <c r="EL9" s="520"/>
      <c r="EM9" s="520"/>
      <c r="EN9" s="520"/>
      <c r="EO9" s="520"/>
      <c r="EP9" s="520"/>
      <c r="EQ9" s="520"/>
      <c r="ER9" s="520"/>
      <c r="ES9" s="520"/>
      <c r="ET9" s="520"/>
      <c r="EU9" s="520"/>
      <c r="EV9" s="520"/>
      <c r="EW9" s="520"/>
      <c r="EX9" s="520"/>
      <c r="EY9" s="520"/>
      <c r="EZ9" s="520"/>
      <c r="FA9" s="520"/>
      <c r="FB9" s="520"/>
      <c r="FC9" s="520"/>
      <c r="FD9" s="520"/>
      <c r="FE9" s="520"/>
      <c r="FF9" s="520"/>
      <c r="FG9" s="520"/>
      <c r="FH9" s="520"/>
      <c r="FI9" s="520"/>
      <c r="FJ9" s="520"/>
      <c r="FK9" s="520"/>
      <c r="FL9" s="520"/>
      <c r="FM9" s="520"/>
      <c r="FN9" s="520"/>
      <c r="FO9" s="520"/>
      <c r="FP9" s="520"/>
      <c r="FQ9" s="520"/>
      <c r="FR9" s="520"/>
      <c r="FS9" s="520"/>
      <c r="FT9" s="520"/>
      <c r="FU9" s="520"/>
      <c r="FV9" s="520"/>
      <c r="FW9" s="520"/>
      <c r="FX9" s="520"/>
      <c r="FY9" s="520"/>
      <c r="FZ9" s="520"/>
      <c r="GA9" s="520"/>
      <c r="GB9" s="520"/>
      <c r="GC9" s="520"/>
      <c r="GD9" s="520"/>
      <c r="GE9" s="520"/>
      <c r="GF9" s="520"/>
      <c r="GG9" s="520"/>
      <c r="GH9" s="520"/>
      <c r="GI9" s="520"/>
      <c r="GJ9" s="520"/>
      <c r="GK9" s="520"/>
      <c r="GL9" s="520"/>
      <c r="GM9" s="520"/>
      <c r="GN9" s="520"/>
      <c r="GO9" s="520"/>
      <c r="GP9" s="520"/>
      <c r="GQ9" s="520"/>
      <c r="GR9" s="520"/>
      <c r="GS9" s="520"/>
      <c r="GT9" s="520"/>
      <c r="GU9" s="520"/>
      <c r="GV9" s="520"/>
      <c r="GW9" s="520"/>
      <c r="GX9" s="520"/>
      <c r="GY9" s="520"/>
      <c r="GZ9" s="520"/>
      <c r="HA9" s="520"/>
      <c r="HB9" s="520"/>
      <c r="HC9" s="520"/>
      <c r="HD9" s="520"/>
      <c r="HE9" s="520"/>
      <c r="HF9" s="520"/>
      <c r="HG9" s="520"/>
      <c r="HH9" s="520"/>
      <c r="HI9" s="520"/>
      <c r="HJ9" s="520"/>
      <c r="HK9" s="520"/>
      <c r="HL9" s="520"/>
      <c r="HM9" s="520"/>
      <c r="HN9" s="520"/>
      <c r="HO9" s="520"/>
      <c r="HP9" s="520"/>
      <c r="HQ9" s="520"/>
      <c r="HR9" s="520"/>
      <c r="HS9" s="520"/>
      <c r="HT9" s="520"/>
      <c r="HU9" s="520"/>
      <c r="HV9" s="520"/>
      <c r="HW9" s="520"/>
      <c r="HX9" s="520"/>
      <c r="HY9" s="520"/>
      <c r="HZ9" s="520"/>
      <c r="IA9" s="520"/>
      <c r="IB9" s="520"/>
      <c r="IC9" s="520"/>
      <c r="ID9" s="520"/>
      <c r="IE9" s="520"/>
      <c r="IF9" s="520"/>
      <c r="IG9" s="520"/>
      <c r="IH9" s="520"/>
      <c r="II9" s="520"/>
      <c r="IJ9" s="520"/>
      <c r="IK9" s="520"/>
      <c r="IL9" s="520"/>
      <c r="IM9" s="520"/>
      <c r="IN9" s="520"/>
      <c r="IO9" s="520"/>
      <c r="IP9" s="520"/>
      <c r="IQ9" s="520"/>
      <c r="IR9" s="520"/>
      <c r="IS9" s="520"/>
      <c r="IT9" s="520"/>
      <c r="IU9" s="520"/>
      <c r="IV9" s="520"/>
    </row>
    <row r="10" spans="2:16" ht="15.75" customHeight="1" thickBot="1" thickTop="1">
      <c r="B10" s="535"/>
      <c r="C10" s="536"/>
      <c r="D10" s="536"/>
      <c r="E10" s="4"/>
      <c r="F10" s="537"/>
      <c r="G10" s="537"/>
      <c r="H10" s="537">
        <f aca="true" t="shared" si="0" ref="H10:H28">+F10+G10</f>
        <v>0</v>
      </c>
      <c r="I10" s="537">
        <f aca="true" t="shared" si="1" ref="I10:I28">+H10*12</f>
        <v>0</v>
      </c>
      <c r="J10" s="522"/>
      <c r="K10" s="537">
        <f aca="true" t="shared" si="2" ref="K10:K28">+J10*0.3</f>
        <v>0</v>
      </c>
      <c r="L10" s="539">
        <f>_xlfn.IFERROR(+I10/K10,"")</f>
      </c>
      <c r="M10" s="695">
        <f aca="true" t="shared" si="3" ref="M10:M15">_xlfn.IFERROR(L10*B10,"")</f>
      </c>
      <c r="N10" s="585">
        <f>+F10*B10*12</f>
        <v>0</v>
      </c>
      <c r="P10" s="690"/>
    </row>
    <row r="11" spans="2:16" ht="15.75" customHeight="1" thickBot="1" thickTop="1">
      <c r="B11" s="535"/>
      <c r="C11" s="536"/>
      <c r="D11" s="536"/>
      <c r="E11" s="5"/>
      <c r="F11" s="537"/>
      <c r="G11" s="537"/>
      <c r="H11" s="538">
        <f t="shared" si="0"/>
        <v>0</v>
      </c>
      <c r="I11" s="538">
        <f t="shared" si="1"/>
        <v>0</v>
      </c>
      <c r="J11" s="525"/>
      <c r="K11" s="538">
        <f t="shared" si="2"/>
        <v>0</v>
      </c>
      <c r="L11" s="539">
        <f aca="true" t="shared" si="4" ref="L11:L17">_xlfn.IFERROR(+I11/K11,"")</f>
      </c>
      <c r="M11" s="695">
        <f t="shared" si="3"/>
      </c>
      <c r="N11" s="586">
        <f aca="true" t="shared" si="5" ref="N11:N30">+F11*B11*12</f>
        <v>0</v>
      </c>
      <c r="P11" s="690"/>
    </row>
    <row r="12" spans="2:16" ht="15.75" customHeight="1" thickBot="1" thickTop="1">
      <c r="B12" s="535"/>
      <c r="C12" s="536"/>
      <c r="D12" s="536"/>
      <c r="E12" s="5"/>
      <c r="F12" s="537"/>
      <c r="G12" s="537"/>
      <c r="H12" s="538">
        <f t="shared" si="0"/>
        <v>0</v>
      </c>
      <c r="I12" s="538">
        <f t="shared" si="1"/>
        <v>0</v>
      </c>
      <c r="J12" s="525"/>
      <c r="K12" s="538">
        <f t="shared" si="2"/>
        <v>0</v>
      </c>
      <c r="L12" s="539">
        <f t="shared" si="4"/>
      </c>
      <c r="M12" s="695">
        <f t="shared" si="3"/>
      </c>
      <c r="N12" s="586">
        <f t="shared" si="5"/>
        <v>0</v>
      </c>
      <c r="P12" s="690"/>
    </row>
    <row r="13" spans="2:16" ht="15.75" customHeight="1" thickBot="1" thickTop="1">
      <c r="B13" s="535"/>
      <c r="C13" s="536"/>
      <c r="D13" s="536"/>
      <c r="E13" s="5"/>
      <c r="F13" s="537"/>
      <c r="G13" s="537"/>
      <c r="H13" s="538">
        <f t="shared" si="0"/>
        <v>0</v>
      </c>
      <c r="I13" s="538">
        <f t="shared" si="1"/>
        <v>0</v>
      </c>
      <c r="J13" s="525"/>
      <c r="K13" s="538">
        <f t="shared" si="2"/>
        <v>0</v>
      </c>
      <c r="L13" s="539">
        <f t="shared" si="4"/>
      </c>
      <c r="M13" s="695">
        <f t="shared" si="3"/>
      </c>
      <c r="N13" s="586">
        <f t="shared" si="5"/>
        <v>0</v>
      </c>
      <c r="P13" s="690"/>
    </row>
    <row r="14" spans="2:16" ht="15.75" customHeight="1" thickBot="1" thickTop="1">
      <c r="B14" s="535"/>
      <c r="C14" s="536"/>
      <c r="D14" s="536"/>
      <c r="E14" s="524"/>
      <c r="F14" s="537"/>
      <c r="G14" s="537"/>
      <c r="H14" s="538">
        <f t="shared" si="0"/>
        <v>0</v>
      </c>
      <c r="I14" s="538">
        <f t="shared" si="1"/>
        <v>0</v>
      </c>
      <c r="J14" s="525"/>
      <c r="K14" s="538">
        <f t="shared" si="2"/>
        <v>0</v>
      </c>
      <c r="L14" s="539">
        <f t="shared" si="4"/>
      </c>
      <c r="M14" s="695">
        <f t="shared" si="3"/>
      </c>
      <c r="N14" s="586">
        <f t="shared" si="5"/>
        <v>0</v>
      </c>
      <c r="P14" s="690"/>
    </row>
    <row r="15" spans="2:16" ht="15.75" customHeight="1" thickBot="1" thickTop="1">
      <c r="B15" s="535"/>
      <c r="C15" s="536"/>
      <c r="D15" s="536"/>
      <c r="E15" s="524"/>
      <c r="F15" s="537"/>
      <c r="G15" s="537"/>
      <c r="H15" s="538">
        <f t="shared" si="0"/>
        <v>0</v>
      </c>
      <c r="I15" s="538">
        <f t="shared" si="1"/>
        <v>0</v>
      </c>
      <c r="J15" s="525"/>
      <c r="K15" s="538">
        <f t="shared" si="2"/>
        <v>0</v>
      </c>
      <c r="L15" s="539">
        <f t="shared" si="4"/>
      </c>
      <c r="M15" s="695">
        <f t="shared" si="3"/>
      </c>
      <c r="N15" s="586">
        <f t="shared" si="5"/>
        <v>0</v>
      </c>
      <c r="P15" s="690"/>
    </row>
    <row r="16" spans="2:16" ht="15.75" customHeight="1" thickBot="1" thickTop="1">
      <c r="B16" s="535"/>
      <c r="C16" s="536"/>
      <c r="D16" s="536"/>
      <c r="E16" s="524"/>
      <c r="F16" s="537"/>
      <c r="G16" s="537"/>
      <c r="H16" s="538">
        <f t="shared" si="0"/>
        <v>0</v>
      </c>
      <c r="I16" s="538">
        <f t="shared" si="1"/>
        <v>0</v>
      </c>
      <c r="J16" s="525"/>
      <c r="K16" s="538">
        <f t="shared" si="2"/>
        <v>0</v>
      </c>
      <c r="L16" s="539">
        <f t="shared" si="4"/>
      </c>
      <c r="M16" s="695">
        <f>_xlfn.IFERROR(L16*B16,"")</f>
      </c>
      <c r="N16" s="586">
        <f t="shared" si="5"/>
        <v>0</v>
      </c>
      <c r="P16" s="690"/>
    </row>
    <row r="17" spans="2:16" ht="15.75" customHeight="1" thickBot="1" thickTop="1">
      <c r="B17" s="535"/>
      <c r="C17" s="536"/>
      <c r="D17" s="536"/>
      <c r="E17" s="524"/>
      <c r="F17" s="537"/>
      <c r="G17" s="537"/>
      <c r="H17" s="538">
        <f t="shared" si="0"/>
        <v>0</v>
      </c>
      <c r="I17" s="538">
        <f t="shared" si="1"/>
        <v>0</v>
      </c>
      <c r="J17" s="525"/>
      <c r="K17" s="538">
        <f t="shared" si="2"/>
        <v>0</v>
      </c>
      <c r="L17" s="539">
        <f t="shared" si="4"/>
      </c>
      <c r="M17" s="695">
        <f aca="true" t="shared" si="6" ref="M17:M28">_xlfn.IFERROR(L17*B17,"")</f>
      </c>
      <c r="N17" s="586">
        <f t="shared" si="5"/>
        <v>0</v>
      </c>
      <c r="P17" s="690"/>
    </row>
    <row r="18" spans="2:16" ht="15.75" customHeight="1" thickBot="1" thickTop="1">
      <c r="B18" s="535"/>
      <c r="C18" s="536"/>
      <c r="D18" s="536"/>
      <c r="E18" s="524"/>
      <c r="F18" s="537"/>
      <c r="G18" s="537"/>
      <c r="H18" s="538">
        <f t="shared" si="0"/>
        <v>0</v>
      </c>
      <c r="I18" s="538">
        <f t="shared" si="1"/>
        <v>0</v>
      </c>
      <c r="J18" s="525"/>
      <c r="K18" s="538">
        <f t="shared" si="2"/>
        <v>0</v>
      </c>
      <c r="L18" s="539">
        <f aca="true" t="shared" si="7" ref="L18:L27">_xlfn.IFERROR(+I18/K18,"")</f>
      </c>
      <c r="M18" s="695">
        <f t="shared" si="6"/>
      </c>
      <c r="N18" s="586">
        <f t="shared" si="5"/>
        <v>0</v>
      </c>
      <c r="P18" s="690"/>
    </row>
    <row r="19" spans="2:16" ht="15.75" customHeight="1" thickBot="1" thickTop="1">
      <c r="B19" s="535"/>
      <c r="C19" s="536"/>
      <c r="D19" s="536"/>
      <c r="E19" s="524"/>
      <c r="F19" s="537"/>
      <c r="G19" s="537"/>
      <c r="H19" s="538">
        <f t="shared" si="0"/>
        <v>0</v>
      </c>
      <c r="I19" s="538">
        <f t="shared" si="1"/>
        <v>0</v>
      </c>
      <c r="J19" s="525"/>
      <c r="K19" s="538">
        <f t="shared" si="2"/>
        <v>0</v>
      </c>
      <c r="L19" s="539">
        <f t="shared" si="7"/>
      </c>
      <c r="M19" s="695">
        <f t="shared" si="6"/>
      </c>
      <c r="N19" s="586">
        <f t="shared" si="5"/>
        <v>0</v>
      </c>
      <c r="P19" s="690"/>
    </row>
    <row r="20" spans="2:16" ht="15.75" customHeight="1" thickBot="1" thickTop="1">
      <c r="B20" s="535"/>
      <c r="C20" s="536"/>
      <c r="D20" s="536"/>
      <c r="E20" s="524"/>
      <c r="F20" s="537"/>
      <c r="G20" s="537"/>
      <c r="H20" s="538">
        <f t="shared" si="0"/>
        <v>0</v>
      </c>
      <c r="I20" s="538">
        <f t="shared" si="1"/>
        <v>0</v>
      </c>
      <c r="J20" s="525"/>
      <c r="K20" s="538">
        <f t="shared" si="2"/>
        <v>0</v>
      </c>
      <c r="L20" s="539">
        <f t="shared" si="7"/>
      </c>
      <c r="M20" s="695">
        <f t="shared" si="6"/>
      </c>
      <c r="N20" s="586">
        <f t="shared" si="5"/>
        <v>0</v>
      </c>
      <c r="P20" s="690"/>
    </row>
    <row r="21" spans="2:16" ht="15.75" customHeight="1" thickBot="1" thickTop="1">
      <c r="B21" s="535"/>
      <c r="C21" s="536"/>
      <c r="D21" s="536"/>
      <c r="E21" s="524"/>
      <c r="F21" s="537"/>
      <c r="G21" s="537"/>
      <c r="H21" s="538">
        <f t="shared" si="0"/>
        <v>0</v>
      </c>
      <c r="I21" s="538">
        <f t="shared" si="1"/>
        <v>0</v>
      </c>
      <c r="J21" s="525"/>
      <c r="K21" s="538">
        <f t="shared" si="2"/>
        <v>0</v>
      </c>
      <c r="L21" s="539">
        <f t="shared" si="7"/>
      </c>
      <c r="M21" s="695">
        <f t="shared" si="6"/>
      </c>
      <c r="N21" s="586">
        <f t="shared" si="5"/>
        <v>0</v>
      </c>
      <c r="P21" s="690"/>
    </row>
    <row r="22" spans="2:16" ht="15.75" customHeight="1" thickBot="1" thickTop="1">
      <c r="B22" s="535"/>
      <c r="C22" s="536"/>
      <c r="D22" s="536"/>
      <c r="E22" s="524"/>
      <c r="F22" s="537"/>
      <c r="G22" s="537"/>
      <c r="H22" s="538">
        <f t="shared" si="0"/>
        <v>0</v>
      </c>
      <c r="I22" s="538">
        <f t="shared" si="1"/>
        <v>0</v>
      </c>
      <c r="J22" s="525"/>
      <c r="K22" s="538">
        <f t="shared" si="2"/>
        <v>0</v>
      </c>
      <c r="L22" s="539">
        <f t="shared" si="7"/>
      </c>
      <c r="M22" s="695">
        <f t="shared" si="6"/>
      </c>
      <c r="N22" s="586">
        <f t="shared" si="5"/>
        <v>0</v>
      </c>
      <c r="P22" s="690"/>
    </row>
    <row r="23" spans="2:16" ht="15.75" customHeight="1" thickBot="1" thickTop="1">
      <c r="B23" s="535"/>
      <c r="C23" s="536"/>
      <c r="D23" s="536"/>
      <c r="E23" s="524"/>
      <c r="F23" s="537"/>
      <c r="G23" s="537"/>
      <c r="H23" s="538">
        <f t="shared" si="0"/>
        <v>0</v>
      </c>
      <c r="I23" s="538">
        <f t="shared" si="1"/>
        <v>0</v>
      </c>
      <c r="J23" s="525"/>
      <c r="K23" s="538">
        <f t="shared" si="2"/>
        <v>0</v>
      </c>
      <c r="L23" s="539">
        <f t="shared" si="7"/>
      </c>
      <c r="M23" s="695">
        <f t="shared" si="6"/>
      </c>
      <c r="N23" s="586">
        <f t="shared" si="5"/>
        <v>0</v>
      </c>
      <c r="P23" s="690"/>
    </row>
    <row r="24" spans="2:16" ht="15.75" customHeight="1" thickBot="1" thickTop="1">
      <c r="B24" s="535"/>
      <c r="C24" s="536"/>
      <c r="D24" s="536"/>
      <c r="E24" s="524"/>
      <c r="F24" s="537"/>
      <c r="G24" s="537"/>
      <c r="H24" s="538">
        <f t="shared" si="0"/>
        <v>0</v>
      </c>
      <c r="I24" s="538">
        <f t="shared" si="1"/>
        <v>0</v>
      </c>
      <c r="J24" s="525"/>
      <c r="K24" s="538">
        <f t="shared" si="2"/>
        <v>0</v>
      </c>
      <c r="L24" s="539">
        <f t="shared" si="7"/>
      </c>
      <c r="M24" s="695">
        <f t="shared" si="6"/>
      </c>
      <c r="N24" s="586">
        <f t="shared" si="5"/>
        <v>0</v>
      </c>
      <c r="P24" s="690"/>
    </row>
    <row r="25" spans="2:16" ht="15.75" customHeight="1" thickBot="1" thickTop="1">
      <c r="B25" s="535"/>
      <c r="C25" s="536"/>
      <c r="D25" s="536"/>
      <c r="E25" s="524"/>
      <c r="F25" s="537"/>
      <c r="G25" s="537"/>
      <c r="H25" s="538">
        <f t="shared" si="0"/>
        <v>0</v>
      </c>
      <c r="I25" s="538">
        <f t="shared" si="1"/>
        <v>0</v>
      </c>
      <c r="J25" s="525"/>
      <c r="K25" s="538">
        <f t="shared" si="2"/>
        <v>0</v>
      </c>
      <c r="L25" s="539">
        <f t="shared" si="7"/>
      </c>
      <c r="M25" s="695">
        <f t="shared" si="6"/>
      </c>
      <c r="N25" s="586">
        <f t="shared" si="5"/>
        <v>0</v>
      </c>
      <c r="P25" s="690"/>
    </row>
    <row r="26" spans="2:16" ht="15.75" customHeight="1" thickBot="1" thickTop="1">
      <c r="B26" s="535"/>
      <c r="C26" s="536"/>
      <c r="D26" s="536"/>
      <c r="E26" s="524"/>
      <c r="F26" s="537"/>
      <c r="G26" s="537"/>
      <c r="H26" s="538">
        <f t="shared" si="0"/>
        <v>0</v>
      </c>
      <c r="I26" s="538">
        <f t="shared" si="1"/>
        <v>0</v>
      </c>
      <c r="J26" s="525"/>
      <c r="K26" s="538">
        <f t="shared" si="2"/>
        <v>0</v>
      </c>
      <c r="L26" s="539">
        <f t="shared" si="7"/>
      </c>
      <c r="M26" s="695">
        <f t="shared" si="6"/>
      </c>
      <c r="N26" s="586">
        <f t="shared" si="5"/>
        <v>0</v>
      </c>
      <c r="P26" s="690"/>
    </row>
    <row r="27" spans="2:16" ht="15.75" customHeight="1" thickBot="1" thickTop="1">
      <c r="B27" s="535"/>
      <c r="C27" s="536"/>
      <c r="D27" s="536"/>
      <c r="E27" s="524"/>
      <c r="F27" s="537"/>
      <c r="G27" s="537"/>
      <c r="H27" s="538">
        <f t="shared" si="0"/>
        <v>0</v>
      </c>
      <c r="I27" s="538">
        <f t="shared" si="1"/>
        <v>0</v>
      </c>
      <c r="J27" s="525"/>
      <c r="K27" s="538">
        <f t="shared" si="2"/>
        <v>0</v>
      </c>
      <c r="L27" s="539">
        <f t="shared" si="7"/>
      </c>
      <c r="M27" s="695">
        <f t="shared" si="6"/>
      </c>
      <c r="N27" s="586">
        <f t="shared" si="5"/>
        <v>0</v>
      </c>
      <c r="P27" s="690"/>
    </row>
    <row r="28" spans="2:16" ht="15.75" customHeight="1" thickBot="1" thickTop="1">
      <c r="B28" s="535"/>
      <c r="C28" s="536"/>
      <c r="D28" s="536"/>
      <c r="E28" s="524"/>
      <c r="F28" s="537"/>
      <c r="G28" s="537"/>
      <c r="H28" s="538">
        <f t="shared" si="0"/>
        <v>0</v>
      </c>
      <c r="I28" s="538">
        <f t="shared" si="1"/>
        <v>0</v>
      </c>
      <c r="J28" s="525"/>
      <c r="K28" s="538">
        <f t="shared" si="2"/>
        <v>0</v>
      </c>
      <c r="L28" s="539">
        <f>_xlfn.IFERROR(+I28/K28,"")</f>
      </c>
      <c r="M28" s="695">
        <f t="shared" si="6"/>
      </c>
      <c r="N28" s="586">
        <f t="shared" si="5"/>
        <v>0</v>
      </c>
      <c r="P28" s="690"/>
    </row>
    <row r="29" spans="2:16" ht="18.75" customHeight="1" thickTop="1">
      <c r="B29" s="526" t="s">
        <v>35</v>
      </c>
      <c r="C29" s="527"/>
      <c r="D29" s="527"/>
      <c r="E29" s="527"/>
      <c r="F29" s="527"/>
      <c r="G29" s="527"/>
      <c r="H29" s="527"/>
      <c r="I29" s="527"/>
      <c r="J29" s="527"/>
      <c r="K29" s="527"/>
      <c r="L29" s="527"/>
      <c r="M29" s="695"/>
      <c r="N29" s="586"/>
      <c r="P29" s="697"/>
    </row>
    <row r="30" spans="2:14" ht="15.75" customHeight="1" thickBot="1">
      <c r="B30" s="523"/>
      <c r="C30" s="524"/>
      <c r="D30" s="524"/>
      <c r="E30" s="524"/>
      <c r="F30" s="524"/>
      <c r="G30" s="524"/>
      <c r="H30" s="528"/>
      <c r="I30" s="528"/>
      <c r="J30" s="524"/>
      <c r="K30" s="528"/>
      <c r="L30" s="528"/>
      <c r="M30" s="695"/>
      <c r="N30" s="587">
        <f t="shared" si="5"/>
        <v>0</v>
      </c>
    </row>
    <row r="31" spans="2:14" ht="16.5" thickBot="1" thickTop="1">
      <c r="B31" s="701">
        <f>SUM(B10:B28)+B30</f>
        <v>0</v>
      </c>
      <c r="C31" s="529"/>
      <c r="D31" s="529"/>
      <c r="E31" s="529"/>
      <c r="F31" s="529"/>
      <c r="G31" s="529"/>
      <c r="H31" s="529"/>
      <c r="I31" s="529"/>
      <c r="J31" s="529"/>
      <c r="K31" s="529"/>
      <c r="L31" s="529"/>
      <c r="N31" s="585">
        <f>SUM(N10:N30)</f>
        <v>0</v>
      </c>
    </row>
    <row r="32" spans="2:12" ht="15">
      <c r="B32" s="511" t="s">
        <v>36</v>
      </c>
      <c r="C32" s="511" t="s">
        <v>37</v>
      </c>
      <c r="D32" s="520"/>
      <c r="E32" s="520"/>
      <c r="F32" s="520"/>
      <c r="G32" s="520"/>
      <c r="H32" s="520"/>
      <c r="I32" s="520"/>
      <c r="J32" s="520"/>
      <c r="K32" s="520"/>
      <c r="L32" s="520"/>
    </row>
    <row r="33" spans="2:12" ht="3.75" customHeight="1" thickBot="1">
      <c r="B33" s="511"/>
      <c r="C33" s="511"/>
      <c r="D33" s="520"/>
      <c r="E33" s="520"/>
      <c r="F33" s="520"/>
      <c r="G33" s="520"/>
      <c r="H33" s="520"/>
      <c r="I33" s="520"/>
      <c r="J33" s="520"/>
      <c r="K33" s="520"/>
      <c r="L33" s="520"/>
    </row>
    <row r="34" spans="2:12" ht="15">
      <c r="B34" s="511" t="s">
        <v>38</v>
      </c>
      <c r="C34" s="511" t="s">
        <v>39</v>
      </c>
      <c r="D34" s="520"/>
      <c r="E34" s="520"/>
      <c r="F34" s="520"/>
      <c r="G34" s="520"/>
      <c r="H34" s="520"/>
      <c r="I34" s="520"/>
      <c r="J34" s="520"/>
      <c r="K34" s="520"/>
      <c r="L34" s="692" t="s">
        <v>383</v>
      </c>
    </row>
    <row r="35" spans="2:12" ht="3.75" customHeight="1">
      <c r="B35" s="511"/>
      <c r="C35" s="511"/>
      <c r="D35" s="520"/>
      <c r="E35" s="520"/>
      <c r="F35" s="520"/>
      <c r="G35" s="520"/>
      <c r="H35" s="520"/>
      <c r="I35" s="520"/>
      <c r="J35" s="520"/>
      <c r="K35" s="520"/>
      <c r="L35" s="693" t="s">
        <v>384</v>
      </c>
    </row>
    <row r="36" spans="2:12" ht="15.75" thickBot="1">
      <c r="B36" s="511" t="s">
        <v>40</v>
      </c>
      <c r="C36" s="511" t="s">
        <v>41</v>
      </c>
      <c r="D36" s="520"/>
      <c r="E36" s="520"/>
      <c r="F36" s="520"/>
      <c r="G36" s="520"/>
      <c r="H36" s="520"/>
      <c r="I36" s="520"/>
      <c r="J36" s="520"/>
      <c r="K36" s="520"/>
      <c r="L36" s="691" t="str">
        <f>_xlfn.IFERROR(SUM(M10:M28)/SUM(B10:B28),"%")</f>
        <v>%</v>
      </c>
    </row>
    <row r="37" spans="2:12" ht="3.75" customHeight="1">
      <c r="B37" s="511"/>
      <c r="C37" s="511"/>
      <c r="D37" s="520"/>
      <c r="E37" s="520"/>
      <c r="F37" s="520"/>
      <c r="G37" s="520"/>
      <c r="H37" s="520"/>
      <c r="I37" s="520"/>
      <c r="J37" s="520"/>
      <c r="K37" s="520"/>
      <c r="L37" s="520"/>
    </row>
    <row r="38" spans="2:12" ht="15">
      <c r="B38" s="511" t="s">
        <v>42</v>
      </c>
      <c r="C38" s="511" t="s">
        <v>43</v>
      </c>
      <c r="D38" s="520"/>
      <c r="E38" s="520"/>
      <c r="F38" s="520"/>
      <c r="G38" s="520"/>
      <c r="H38" s="520"/>
      <c r="I38" s="520"/>
      <c r="J38" s="520"/>
      <c r="K38" s="520"/>
      <c r="L38" s="520"/>
    </row>
    <row r="39" spans="2:12" ht="3.75" customHeight="1">
      <c r="B39" s="511"/>
      <c r="C39" s="511"/>
      <c r="D39" s="520"/>
      <c r="E39" s="520"/>
      <c r="F39" s="520"/>
      <c r="G39" s="520"/>
      <c r="H39" s="520"/>
      <c r="I39" s="520"/>
      <c r="J39" s="520"/>
      <c r="K39" s="520"/>
      <c r="L39" s="520"/>
    </row>
    <row r="40" spans="2:12" ht="15">
      <c r="B40" s="511" t="s">
        <v>44</v>
      </c>
      <c r="C40" s="511" t="s">
        <v>45</v>
      </c>
      <c r="D40" s="520"/>
      <c r="E40" s="520"/>
      <c r="F40" s="520"/>
      <c r="G40" s="520"/>
      <c r="H40" s="520"/>
      <c r="I40" s="520"/>
      <c r="J40" s="520"/>
      <c r="K40" s="520"/>
      <c r="L40" s="520"/>
    </row>
    <row r="41" spans="2:12" ht="15">
      <c r="B41" s="520"/>
      <c r="C41" s="511" t="s">
        <v>46</v>
      </c>
      <c r="D41" s="520"/>
      <c r="E41" s="520"/>
      <c r="F41" s="520"/>
      <c r="G41" s="520"/>
      <c r="H41" s="520"/>
      <c r="I41" s="520"/>
      <c r="J41" s="520"/>
      <c r="K41" s="520"/>
      <c r="L41" s="520"/>
    </row>
    <row r="42" spans="2:12" ht="3.75" customHeight="1">
      <c r="B42" s="512"/>
      <c r="C42" s="512"/>
      <c r="D42" s="512"/>
      <c r="E42" s="512"/>
      <c r="F42" s="512"/>
      <c r="G42" s="512"/>
      <c r="H42" s="512"/>
      <c r="I42" s="512"/>
      <c r="J42" s="512"/>
      <c r="K42" s="512"/>
      <c r="L42" s="512"/>
    </row>
    <row r="43" spans="2:12" ht="15">
      <c r="B43" s="511" t="s">
        <v>47</v>
      </c>
      <c r="C43" s="511" t="s">
        <v>48</v>
      </c>
      <c r="D43" s="512"/>
      <c r="E43" s="512"/>
      <c r="F43" s="512"/>
      <c r="G43" s="512"/>
      <c r="H43" s="512"/>
      <c r="I43" s="512"/>
      <c r="J43" s="512"/>
      <c r="K43" s="512"/>
      <c r="L43" s="512"/>
    </row>
    <row r="44" spans="2:12" ht="3.75" customHeight="1">
      <c r="B44" s="512"/>
      <c r="C44" s="512"/>
      <c r="D44" s="512"/>
      <c r="E44" s="512"/>
      <c r="F44" s="512"/>
      <c r="G44" s="512"/>
      <c r="H44" s="512"/>
      <c r="I44" s="512"/>
      <c r="J44" s="512"/>
      <c r="K44" s="512"/>
      <c r="L44" s="512"/>
    </row>
    <row r="45" spans="2:12" ht="15">
      <c r="B45" s="511" t="s">
        <v>49</v>
      </c>
      <c r="C45" s="511" t="s">
        <v>50</v>
      </c>
      <c r="D45" s="512"/>
      <c r="E45" s="512"/>
      <c r="F45" s="512"/>
      <c r="G45" s="512"/>
      <c r="H45" s="512"/>
      <c r="I45" s="512"/>
      <c r="J45" s="512"/>
      <c r="K45" s="512"/>
      <c r="L45" s="512"/>
    </row>
    <row r="46" spans="2:12" ht="3.75" customHeight="1">
      <c r="B46" s="512"/>
      <c r="C46" s="512"/>
      <c r="D46" s="512"/>
      <c r="E46" s="512"/>
      <c r="F46" s="512"/>
      <c r="G46" s="512"/>
      <c r="H46" s="512"/>
      <c r="I46" s="512"/>
      <c r="J46" s="512"/>
      <c r="K46" s="512"/>
      <c r="L46" s="512"/>
    </row>
    <row r="47" spans="2:12" ht="15">
      <c r="B47" s="511" t="s">
        <v>51</v>
      </c>
      <c r="C47" s="511" t="s">
        <v>52</v>
      </c>
      <c r="D47" s="512"/>
      <c r="E47" s="512"/>
      <c r="F47" s="512"/>
      <c r="G47" s="512"/>
      <c r="H47" s="512"/>
      <c r="I47" s="512"/>
      <c r="J47" s="512"/>
      <c r="K47" s="512"/>
      <c r="L47" s="512"/>
    </row>
    <row r="48" spans="2:12" ht="3.75" customHeight="1">
      <c r="B48" s="512"/>
      <c r="C48" s="512"/>
      <c r="D48" s="512"/>
      <c r="E48" s="512"/>
      <c r="F48" s="512"/>
      <c r="G48" s="512"/>
      <c r="H48" s="512"/>
      <c r="I48" s="512"/>
      <c r="J48" s="512"/>
      <c r="K48" s="512"/>
      <c r="L48" s="512"/>
    </row>
    <row r="49" spans="2:12" ht="15">
      <c r="B49" s="511" t="s">
        <v>53</v>
      </c>
      <c r="C49" s="511" t="s">
        <v>54</v>
      </c>
      <c r="D49" s="512"/>
      <c r="E49" s="512"/>
      <c r="F49" s="512"/>
      <c r="G49" s="512"/>
      <c r="H49" s="512"/>
      <c r="I49" s="512"/>
      <c r="J49" s="512"/>
      <c r="K49" s="512"/>
      <c r="L49" s="512"/>
    </row>
    <row r="50" spans="2:12" ht="3.75" customHeight="1">
      <c r="B50" s="512"/>
      <c r="C50" s="512"/>
      <c r="D50" s="512"/>
      <c r="E50" s="512"/>
      <c r="F50" s="512"/>
      <c r="G50" s="512"/>
      <c r="H50" s="512"/>
      <c r="I50" s="512"/>
      <c r="J50" s="512"/>
      <c r="K50" s="512"/>
      <c r="L50" s="512"/>
    </row>
    <row r="51" spans="2:12" ht="15">
      <c r="B51" s="511" t="s">
        <v>55</v>
      </c>
      <c r="C51" s="511" t="s">
        <v>56</v>
      </c>
      <c r="D51" s="512"/>
      <c r="E51" s="512"/>
      <c r="F51" s="512"/>
      <c r="G51" s="512"/>
      <c r="H51" s="512"/>
      <c r="I51" s="512"/>
      <c r="J51" s="512"/>
      <c r="K51" s="512"/>
      <c r="L51" s="512"/>
    </row>
    <row r="52" spans="2:12" ht="3.75" customHeight="1">
      <c r="B52" s="512"/>
      <c r="C52" s="512"/>
      <c r="D52" s="512"/>
      <c r="E52" s="512"/>
      <c r="F52" s="512"/>
      <c r="G52" s="512"/>
      <c r="H52" s="512"/>
      <c r="I52" s="512"/>
      <c r="J52" s="512"/>
      <c r="K52" s="512"/>
      <c r="L52" s="512"/>
    </row>
    <row r="53" spans="2:12" ht="15">
      <c r="B53" s="511" t="s">
        <v>57</v>
      </c>
      <c r="C53" s="511" t="s">
        <v>58</v>
      </c>
      <c r="D53" s="512"/>
      <c r="E53" s="512"/>
      <c r="F53" s="512"/>
      <c r="G53" s="512"/>
      <c r="H53" s="512"/>
      <c r="I53" s="512"/>
      <c r="J53" s="512"/>
      <c r="K53" s="512"/>
      <c r="L53" s="512"/>
    </row>
    <row r="54" spans="2:12" ht="9.75" customHeight="1">
      <c r="B54" s="512"/>
      <c r="C54" s="511"/>
      <c r="D54" s="512"/>
      <c r="E54" s="512"/>
      <c r="F54" s="512"/>
      <c r="G54" s="512"/>
      <c r="H54" s="512"/>
      <c r="I54" s="512"/>
      <c r="J54" s="512"/>
      <c r="K54" s="512"/>
      <c r="L54" s="512"/>
    </row>
    <row r="55" spans="2:12" ht="15">
      <c r="B55" s="512"/>
      <c r="C55" s="511"/>
      <c r="D55" s="512"/>
      <c r="E55" s="512"/>
      <c r="F55" s="512"/>
      <c r="G55" s="512"/>
      <c r="H55" s="512"/>
      <c r="I55" s="512"/>
      <c r="J55" s="512"/>
      <c r="K55" s="512"/>
      <c r="L55" s="512"/>
    </row>
    <row r="56" spans="2:12" ht="15">
      <c r="B56" s="512"/>
      <c r="C56" s="512"/>
      <c r="D56" s="512"/>
      <c r="E56" s="512"/>
      <c r="F56" s="512"/>
      <c r="G56" s="512"/>
      <c r="H56" s="512"/>
      <c r="I56" s="512"/>
      <c r="J56" s="512"/>
      <c r="K56" s="512"/>
      <c r="L56" s="512"/>
    </row>
    <row r="57" spans="2:12" ht="15">
      <c r="B57" s="511" t="s">
        <v>59</v>
      </c>
      <c r="C57" s="512"/>
      <c r="D57" s="512"/>
      <c r="E57" s="512"/>
      <c r="F57" s="512"/>
      <c r="G57" s="512"/>
      <c r="H57" s="512"/>
      <c r="I57" s="512"/>
      <c r="J57" s="512"/>
      <c r="K57" s="512"/>
      <c r="L57" s="512"/>
    </row>
    <row r="58" spans="2:12" ht="15">
      <c r="B58" s="511" t="s">
        <v>60</v>
      </c>
      <c r="C58" s="512"/>
      <c r="D58" s="512"/>
      <c r="E58" s="512"/>
      <c r="F58" s="512"/>
      <c r="G58" s="512"/>
      <c r="H58" s="512"/>
      <c r="I58" s="512"/>
      <c r="J58" s="512"/>
      <c r="K58" s="512"/>
      <c r="L58" s="512"/>
    </row>
    <row r="59" spans="2:12" ht="15">
      <c r="B59" s="511" t="s">
        <v>61</v>
      </c>
      <c r="C59" s="512"/>
      <c r="D59" s="512"/>
      <c r="E59" s="512"/>
      <c r="F59" s="512"/>
      <c r="G59" s="512"/>
      <c r="H59" s="512"/>
      <c r="I59" s="512"/>
      <c r="J59" s="512"/>
      <c r="K59" s="512"/>
      <c r="L59" s="512"/>
    </row>
    <row r="60" spans="2:12" ht="15">
      <c r="B60" s="512"/>
      <c r="C60" s="512"/>
      <c r="D60" s="512"/>
      <c r="E60" s="512"/>
      <c r="F60" s="512"/>
      <c r="G60" s="512"/>
      <c r="H60" s="512"/>
      <c r="I60" s="512"/>
      <c r="J60" s="512"/>
      <c r="K60" s="512"/>
      <c r="L60" s="512"/>
    </row>
    <row r="61" spans="2:12" ht="15">
      <c r="B61" s="512"/>
      <c r="C61" s="512"/>
      <c r="D61" s="512"/>
      <c r="E61" s="512"/>
      <c r="F61" s="512"/>
      <c r="G61" s="512"/>
      <c r="H61" s="512"/>
      <c r="I61" s="512"/>
      <c r="J61" s="512"/>
      <c r="K61" s="512"/>
      <c r="L61" s="512"/>
    </row>
    <row r="62" spans="2:12" ht="15">
      <c r="B62" s="512"/>
      <c r="C62" s="512"/>
      <c r="D62" s="512"/>
      <c r="E62" s="512"/>
      <c r="F62" s="512"/>
      <c r="G62" s="512"/>
      <c r="H62" s="512"/>
      <c r="I62" s="512"/>
      <c r="J62" s="512"/>
      <c r="K62" s="512"/>
      <c r="L62" s="512"/>
    </row>
    <row r="63" spans="2:12" ht="15">
      <c r="B63" s="512"/>
      <c r="C63" s="512"/>
      <c r="D63" s="512"/>
      <c r="E63" s="512"/>
      <c r="F63" s="512"/>
      <c r="G63" s="512"/>
      <c r="H63" s="512"/>
      <c r="I63" s="512"/>
      <c r="J63" s="512"/>
      <c r="K63" s="512"/>
      <c r="L63" s="512"/>
    </row>
    <row r="64" spans="2:12" ht="15">
      <c r="B64" s="512"/>
      <c r="C64" s="512"/>
      <c r="D64" s="512"/>
      <c r="E64" s="512"/>
      <c r="F64" s="512"/>
      <c r="G64" s="512"/>
      <c r="H64" s="512"/>
      <c r="I64" s="512"/>
      <c r="J64" s="512"/>
      <c r="K64" s="512"/>
      <c r="L64" s="512"/>
    </row>
    <row r="65" spans="2:12" ht="15">
      <c r="B65" s="512"/>
      <c r="C65" s="512"/>
      <c r="D65" s="512"/>
      <c r="E65" s="512"/>
      <c r="F65" s="512"/>
      <c r="G65" s="512"/>
      <c r="H65" s="512"/>
      <c r="I65" s="512"/>
      <c r="J65" s="512"/>
      <c r="K65" s="512"/>
      <c r="L65" s="512"/>
    </row>
    <row r="66" spans="2:12" ht="15">
      <c r="B66" s="512"/>
      <c r="C66" s="512"/>
      <c r="D66" s="512"/>
      <c r="E66" s="512"/>
      <c r="F66" s="512"/>
      <c r="G66" s="512"/>
      <c r="H66" s="512"/>
      <c r="I66" s="512"/>
      <c r="J66" s="512"/>
      <c r="K66" s="512"/>
      <c r="L66" s="512"/>
    </row>
    <row r="67" spans="2:12" ht="15">
      <c r="B67" s="512"/>
      <c r="C67" s="512"/>
      <c r="D67" s="512"/>
      <c r="E67" s="512"/>
      <c r="F67" s="512"/>
      <c r="G67" s="512"/>
      <c r="H67" s="512"/>
      <c r="I67" s="512"/>
      <c r="J67" s="512"/>
      <c r="K67" s="512"/>
      <c r="L67" s="512"/>
    </row>
    <row r="68" spans="2:12" ht="15">
      <c r="B68" s="512"/>
      <c r="C68" s="512"/>
      <c r="D68" s="512"/>
      <c r="E68" s="512"/>
      <c r="F68" s="512"/>
      <c r="G68" s="512"/>
      <c r="H68" s="512"/>
      <c r="I68" s="512"/>
      <c r="J68" s="512"/>
      <c r="K68" s="512"/>
      <c r="L68" s="512"/>
    </row>
    <row r="69" spans="2:12" ht="15">
      <c r="B69" s="512"/>
      <c r="C69" s="512"/>
      <c r="D69" s="512"/>
      <c r="E69" s="512"/>
      <c r="F69" s="512"/>
      <c r="G69" s="512"/>
      <c r="H69" s="512"/>
      <c r="I69" s="512"/>
      <c r="J69" s="512"/>
      <c r="K69" s="512"/>
      <c r="L69" s="512"/>
    </row>
    <row r="70" spans="2:12" ht="15">
      <c r="B70" s="512"/>
      <c r="C70" s="512"/>
      <c r="D70" s="512"/>
      <c r="E70" s="512"/>
      <c r="F70" s="512"/>
      <c r="G70" s="512"/>
      <c r="H70" s="512"/>
      <c r="I70" s="512"/>
      <c r="J70" s="512"/>
      <c r="K70" s="512"/>
      <c r="L70" s="512"/>
    </row>
    <row r="71" spans="2:12" ht="15">
      <c r="B71" s="512"/>
      <c r="C71" s="512"/>
      <c r="D71" s="512"/>
      <c r="E71" s="512"/>
      <c r="F71" s="512"/>
      <c r="G71" s="512"/>
      <c r="H71" s="512"/>
      <c r="I71" s="512"/>
      <c r="J71" s="512"/>
      <c r="K71" s="512"/>
      <c r="L71" s="512"/>
    </row>
    <row r="72" spans="2:12" ht="15">
      <c r="B72" s="512"/>
      <c r="C72" s="512"/>
      <c r="D72" s="512"/>
      <c r="E72" s="512"/>
      <c r="F72" s="512"/>
      <c r="G72" s="512"/>
      <c r="H72" s="512"/>
      <c r="I72" s="512"/>
      <c r="J72" s="512"/>
      <c r="K72" s="512"/>
      <c r="L72" s="512"/>
    </row>
    <row r="73" spans="2:12" ht="15">
      <c r="B73" s="512"/>
      <c r="C73" s="512"/>
      <c r="D73" s="512"/>
      <c r="E73" s="512"/>
      <c r="F73" s="512"/>
      <c r="G73" s="512"/>
      <c r="H73" s="512"/>
      <c r="I73" s="512"/>
      <c r="J73" s="512"/>
      <c r="K73" s="512"/>
      <c r="L73" s="512"/>
    </row>
    <row r="74" spans="2:12" ht="15">
      <c r="B74" s="512"/>
      <c r="C74" s="512"/>
      <c r="D74" s="512"/>
      <c r="E74" s="512"/>
      <c r="F74" s="512"/>
      <c r="G74" s="512"/>
      <c r="H74" s="512"/>
      <c r="I74" s="512"/>
      <c r="J74" s="512"/>
      <c r="K74" s="512"/>
      <c r="L74" s="512"/>
    </row>
    <row r="75" spans="2:7" ht="15">
      <c r="B75" s="512"/>
      <c r="F75" s="512"/>
      <c r="G75" s="512"/>
    </row>
    <row r="76" spans="2:7" ht="15">
      <c r="B76" s="512"/>
      <c r="F76" s="512"/>
      <c r="G76" s="512"/>
    </row>
    <row r="77" spans="2:7" ht="15">
      <c r="B77" s="512"/>
      <c r="F77" s="512"/>
      <c r="G77" s="512"/>
    </row>
    <row r="78" ht="15">
      <c r="B78" s="512"/>
    </row>
  </sheetData>
  <sheetProtection/>
  <mergeCells count="1">
    <mergeCell ref="B1:L1"/>
  </mergeCells>
  <printOptions/>
  <pageMargins left="0.25" right="0.25" top="0.75" bottom="0.75" header="0.3" footer="0.3"/>
  <pageSetup fitToHeight="1" fitToWidth="1" horizontalDpi="600" verticalDpi="600" orientation="landscape" scale="64" r:id="rId1"/>
  <headerFooter alignWithMargins="0">
    <oddHeader>&amp;L&amp;"Times New Roman,Bold"&amp;10Tax Credit Rent Qualification Chart- 2024&amp;"Times New Roman,Italic"
</oddHeader>
  </headerFooter>
</worksheet>
</file>

<file path=xl/worksheets/sheet5.xml><?xml version="1.0" encoding="utf-8"?>
<worksheet xmlns="http://schemas.openxmlformats.org/spreadsheetml/2006/main" xmlns:r="http://schemas.openxmlformats.org/officeDocument/2006/relationships">
  <sheetPr codeName="Sheet13"/>
  <dimension ref="A1:IV65"/>
  <sheetViews>
    <sheetView showGridLines="0" view="pageBreakPreview" zoomScale="60" zoomScaleNormal="60" workbookViewId="0" topLeftCell="A1">
      <selection activeCell="Q10" sqref="Q10"/>
    </sheetView>
  </sheetViews>
  <sheetFormatPr defaultColWidth="8.88671875" defaultRowHeight="15"/>
  <cols>
    <col min="1" max="1" width="3.5546875" style="456" customWidth="1"/>
    <col min="2" max="2" width="32.77734375" style="476" customWidth="1"/>
    <col min="3" max="3" width="16.88671875" style="456" customWidth="1"/>
    <col min="4" max="4" width="16.77734375" style="456" customWidth="1"/>
    <col min="5" max="5" width="16.99609375" style="456" customWidth="1"/>
    <col min="6" max="6" width="3.6640625" style="456" customWidth="1"/>
    <col min="7" max="7" width="27.4453125" style="456" customWidth="1"/>
    <col min="8" max="11" width="16.88671875" style="456" customWidth="1"/>
    <col min="12" max="12" width="16.99609375" style="685" hidden="1" customWidth="1"/>
    <col min="13" max="13" width="0" style="685" hidden="1" customWidth="1"/>
    <col min="14" max="19" width="8.88671875" style="672" customWidth="1"/>
    <col min="20" max="16384" width="8.88671875" style="456" customWidth="1"/>
  </cols>
  <sheetData>
    <row r="1" spans="1:12" ht="12.75">
      <c r="A1" s="6"/>
      <c r="B1" s="455"/>
      <c r="C1" s="6"/>
      <c r="D1" s="6"/>
      <c r="E1" s="6"/>
      <c r="F1" s="6"/>
      <c r="G1" s="6"/>
      <c r="H1" s="6"/>
      <c r="I1" s="6"/>
      <c r="J1" s="6"/>
      <c r="K1" s="6"/>
      <c r="L1" s="684"/>
    </row>
    <row r="2" spans="1:256" ht="33" customHeight="1">
      <c r="A2" s="747" t="s">
        <v>386</v>
      </c>
      <c r="B2" s="747"/>
      <c r="C2" s="747"/>
      <c r="D2" s="747"/>
      <c r="E2" s="747"/>
      <c r="F2" s="747"/>
      <c r="G2" s="747"/>
      <c r="H2" s="747"/>
      <c r="I2" s="747"/>
      <c r="J2" s="662"/>
      <c r="K2" s="662"/>
      <c r="L2" s="686"/>
      <c r="M2" s="687"/>
      <c r="N2" s="673"/>
      <c r="O2" s="673"/>
      <c r="P2" s="673"/>
      <c r="Q2" s="673"/>
      <c r="R2" s="673"/>
      <c r="S2" s="673"/>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457"/>
      <c r="BD2" s="457"/>
      <c r="BE2" s="457"/>
      <c r="BF2" s="457"/>
      <c r="BG2" s="457"/>
      <c r="BH2" s="457"/>
      <c r="BI2" s="457"/>
      <c r="BJ2" s="457"/>
      <c r="BK2" s="457"/>
      <c r="BL2" s="457"/>
      <c r="BM2" s="457"/>
      <c r="BN2" s="457"/>
      <c r="BO2" s="457"/>
      <c r="BP2" s="457"/>
      <c r="BQ2" s="457"/>
      <c r="BR2" s="457"/>
      <c r="BS2" s="457"/>
      <c r="BT2" s="457"/>
      <c r="BU2" s="457"/>
      <c r="BV2" s="457"/>
      <c r="BW2" s="457"/>
      <c r="BX2" s="457"/>
      <c r="BY2" s="457"/>
      <c r="BZ2" s="457"/>
      <c r="CA2" s="457"/>
      <c r="CB2" s="457"/>
      <c r="CC2" s="457"/>
      <c r="CD2" s="457"/>
      <c r="CE2" s="457"/>
      <c r="CF2" s="457"/>
      <c r="CG2" s="457"/>
      <c r="CH2" s="457"/>
      <c r="CI2" s="457"/>
      <c r="CJ2" s="457"/>
      <c r="CK2" s="457"/>
      <c r="CL2" s="457"/>
      <c r="CM2" s="457"/>
      <c r="CN2" s="457"/>
      <c r="CO2" s="457"/>
      <c r="CP2" s="457"/>
      <c r="CQ2" s="457"/>
      <c r="CR2" s="457"/>
      <c r="CS2" s="457"/>
      <c r="CT2" s="457"/>
      <c r="CU2" s="457"/>
      <c r="CV2" s="457"/>
      <c r="CW2" s="457"/>
      <c r="CX2" s="457"/>
      <c r="CY2" s="457"/>
      <c r="CZ2" s="457"/>
      <c r="DA2" s="457"/>
      <c r="DB2" s="457"/>
      <c r="DC2" s="457"/>
      <c r="DD2" s="457"/>
      <c r="DE2" s="457"/>
      <c r="DF2" s="457"/>
      <c r="DG2" s="457"/>
      <c r="DH2" s="457"/>
      <c r="DI2" s="457"/>
      <c r="DJ2" s="457"/>
      <c r="DK2" s="457"/>
      <c r="DL2" s="457"/>
      <c r="DM2" s="457"/>
      <c r="DN2" s="457"/>
      <c r="DO2" s="457"/>
      <c r="DP2" s="457"/>
      <c r="DQ2" s="457"/>
      <c r="DR2" s="457"/>
      <c r="DS2" s="457"/>
      <c r="DT2" s="457"/>
      <c r="DU2" s="457"/>
      <c r="DV2" s="457"/>
      <c r="DW2" s="457"/>
      <c r="DX2" s="457"/>
      <c r="DY2" s="457"/>
      <c r="DZ2" s="457"/>
      <c r="EA2" s="457"/>
      <c r="EB2" s="457"/>
      <c r="EC2" s="457"/>
      <c r="ED2" s="457"/>
      <c r="EE2" s="457"/>
      <c r="EF2" s="457"/>
      <c r="EG2" s="457"/>
      <c r="EH2" s="457"/>
      <c r="EI2" s="457"/>
      <c r="EJ2" s="457"/>
      <c r="EK2" s="457"/>
      <c r="EL2" s="457"/>
      <c r="EM2" s="457"/>
      <c r="EN2" s="457"/>
      <c r="EO2" s="457"/>
      <c r="EP2" s="457"/>
      <c r="EQ2" s="457"/>
      <c r="ER2" s="457"/>
      <c r="ES2" s="457"/>
      <c r="ET2" s="457"/>
      <c r="EU2" s="457"/>
      <c r="EV2" s="457"/>
      <c r="EW2" s="457"/>
      <c r="EX2" s="457"/>
      <c r="EY2" s="457"/>
      <c r="EZ2" s="457"/>
      <c r="FA2" s="457"/>
      <c r="FB2" s="457"/>
      <c r="FC2" s="457"/>
      <c r="FD2" s="457"/>
      <c r="FE2" s="457"/>
      <c r="FF2" s="457"/>
      <c r="FG2" s="457"/>
      <c r="FH2" s="457"/>
      <c r="FI2" s="457"/>
      <c r="FJ2" s="457"/>
      <c r="FK2" s="457"/>
      <c r="FL2" s="457"/>
      <c r="FM2" s="457"/>
      <c r="FN2" s="457"/>
      <c r="FO2" s="457"/>
      <c r="FP2" s="457"/>
      <c r="FQ2" s="457"/>
      <c r="FR2" s="457"/>
      <c r="FS2" s="457"/>
      <c r="FT2" s="457"/>
      <c r="FU2" s="457"/>
      <c r="FV2" s="457"/>
      <c r="FW2" s="457"/>
      <c r="FX2" s="457"/>
      <c r="FY2" s="457"/>
      <c r="FZ2" s="457"/>
      <c r="GA2" s="457"/>
      <c r="GB2" s="457"/>
      <c r="GC2" s="457"/>
      <c r="GD2" s="457"/>
      <c r="GE2" s="457"/>
      <c r="GF2" s="457"/>
      <c r="GG2" s="457"/>
      <c r="GH2" s="457"/>
      <c r="GI2" s="457"/>
      <c r="GJ2" s="457"/>
      <c r="GK2" s="457"/>
      <c r="GL2" s="457"/>
      <c r="GM2" s="457"/>
      <c r="GN2" s="457"/>
      <c r="GO2" s="457"/>
      <c r="GP2" s="457"/>
      <c r="GQ2" s="457"/>
      <c r="GR2" s="457"/>
      <c r="GS2" s="457"/>
      <c r="GT2" s="457"/>
      <c r="GU2" s="457"/>
      <c r="GV2" s="457"/>
      <c r="GW2" s="457"/>
      <c r="GX2" s="457"/>
      <c r="GY2" s="457"/>
      <c r="GZ2" s="457"/>
      <c r="HA2" s="457"/>
      <c r="HB2" s="457"/>
      <c r="HC2" s="457"/>
      <c r="HD2" s="457"/>
      <c r="HE2" s="457"/>
      <c r="HF2" s="457"/>
      <c r="HG2" s="457"/>
      <c r="HH2" s="457"/>
      <c r="HI2" s="457"/>
      <c r="HJ2" s="457"/>
      <c r="HK2" s="457"/>
      <c r="HL2" s="457"/>
      <c r="HM2" s="457"/>
      <c r="HN2" s="457"/>
      <c r="HO2" s="457"/>
      <c r="HP2" s="457"/>
      <c r="HQ2" s="457"/>
      <c r="HR2" s="457"/>
      <c r="HS2" s="457"/>
      <c r="HT2" s="457"/>
      <c r="HU2" s="457"/>
      <c r="HV2" s="457"/>
      <c r="HW2" s="457"/>
      <c r="HX2" s="457"/>
      <c r="HY2" s="457"/>
      <c r="HZ2" s="457"/>
      <c r="IA2" s="457"/>
      <c r="IB2" s="457"/>
      <c r="IC2" s="457"/>
      <c r="ID2" s="457"/>
      <c r="IE2" s="457"/>
      <c r="IF2" s="457"/>
      <c r="IG2" s="457"/>
      <c r="IH2" s="457"/>
      <c r="II2" s="457"/>
      <c r="IJ2" s="457"/>
      <c r="IK2" s="457"/>
      <c r="IL2" s="457"/>
      <c r="IM2" s="457"/>
      <c r="IN2" s="457"/>
      <c r="IO2" s="457"/>
      <c r="IP2" s="457"/>
      <c r="IQ2" s="457"/>
      <c r="IR2" s="457"/>
      <c r="IS2" s="457"/>
      <c r="IT2" s="457"/>
      <c r="IU2" s="457"/>
      <c r="IV2" s="457"/>
    </row>
    <row r="3" spans="1:12" ht="33" customHeight="1">
      <c r="A3" s="6"/>
      <c r="B3" s="8"/>
      <c r="C3" s="530"/>
      <c r="D3" s="6"/>
      <c r="E3" s="6"/>
      <c r="F3" s="6"/>
      <c r="G3" s="6"/>
      <c r="H3" s="6"/>
      <c r="I3" s="6"/>
      <c r="J3" s="6"/>
      <c r="K3" s="6"/>
      <c r="L3" s="684"/>
    </row>
    <row r="4" spans="1:12" ht="24.75" customHeight="1" thickBot="1">
      <c r="A4" s="6"/>
      <c r="B4" s="8" t="s">
        <v>100</v>
      </c>
      <c r="C4" s="744"/>
      <c r="D4" s="744"/>
      <c r="E4" s="6"/>
      <c r="F4" s="6"/>
      <c r="G4" s="6"/>
      <c r="H4" s="6"/>
      <c r="I4" s="6"/>
      <c r="J4" s="6"/>
      <c r="K4" s="6"/>
      <c r="L4" s="684"/>
    </row>
    <row r="5" spans="1:12" ht="24.75" customHeight="1" thickBot="1">
      <c r="A5" s="6"/>
      <c r="B5" s="8" t="s">
        <v>101</v>
      </c>
      <c r="C5" s="745"/>
      <c r="D5" s="746"/>
      <c r="E5" s="6"/>
      <c r="F5" s="6"/>
      <c r="G5" s="6"/>
      <c r="H5" s="6"/>
      <c r="I5" s="6"/>
      <c r="J5" s="6"/>
      <c r="K5" s="6"/>
      <c r="L5" s="684"/>
    </row>
    <row r="6" spans="1:12" ht="24.75" customHeight="1" thickBot="1">
      <c r="A6" s="6"/>
      <c r="B6" s="8" t="s">
        <v>102</v>
      </c>
      <c r="C6" s="745"/>
      <c r="D6" s="746"/>
      <c r="E6" s="6"/>
      <c r="F6" s="6"/>
      <c r="G6" s="6"/>
      <c r="H6" s="6"/>
      <c r="I6" s="6"/>
      <c r="J6" s="6"/>
      <c r="K6" s="6"/>
      <c r="L6" s="684"/>
    </row>
    <row r="7" spans="1:12" ht="12.75">
      <c r="A7" s="6"/>
      <c r="B7" s="455"/>
      <c r="C7" s="6"/>
      <c r="D7" s="6"/>
      <c r="E7" s="6"/>
      <c r="F7" s="6"/>
      <c r="G7" s="6"/>
      <c r="H7" s="6"/>
      <c r="I7" s="6"/>
      <c r="J7" s="6"/>
      <c r="K7" s="6"/>
      <c r="L7" s="684"/>
    </row>
    <row r="8" spans="1:12" ht="12.75">
      <c r="A8" s="6"/>
      <c r="B8" s="455"/>
      <c r="C8" s="6"/>
      <c r="D8" s="6"/>
      <c r="E8" s="6"/>
      <c r="F8" s="6"/>
      <c r="G8" s="6"/>
      <c r="H8" s="6"/>
      <c r="I8" s="6"/>
      <c r="J8" s="6"/>
      <c r="K8" s="6"/>
      <c r="L8" s="684"/>
    </row>
    <row r="9" spans="1:12" ht="13.5" thickBot="1">
      <c r="A9" s="6"/>
      <c r="B9" s="455"/>
      <c r="C9" s="6"/>
      <c r="D9" s="6"/>
      <c r="E9" s="6"/>
      <c r="F9" s="6"/>
      <c r="G9" s="6"/>
      <c r="H9" s="6"/>
      <c r="I9" s="6"/>
      <c r="J9" s="6"/>
      <c r="K9" s="6"/>
      <c r="L9" s="684"/>
    </row>
    <row r="10" spans="1:13" ht="24.75" customHeight="1">
      <c r="A10" s="6"/>
      <c r="B10" s="456"/>
      <c r="D10" s="9"/>
      <c r="E10" s="6"/>
      <c r="F10" s="6"/>
      <c r="G10" s="664" t="s">
        <v>374</v>
      </c>
      <c r="H10" s="665"/>
      <c r="I10" s="663"/>
      <c r="J10" s="663"/>
      <c r="K10" s="663"/>
      <c r="L10" s="684">
        <v>1</v>
      </c>
      <c r="M10" s="688">
        <f>H12</f>
        <v>317625</v>
      </c>
    </row>
    <row r="11" spans="1:13" ht="9.75" customHeight="1">
      <c r="A11" s="6"/>
      <c r="B11" s="6"/>
      <c r="C11" s="6"/>
      <c r="D11" s="6"/>
      <c r="E11" s="6"/>
      <c r="F11" s="6"/>
      <c r="G11" s="666"/>
      <c r="H11" s="667"/>
      <c r="I11" s="663"/>
      <c r="J11" s="663"/>
      <c r="K11" s="663"/>
      <c r="L11" s="684">
        <v>2</v>
      </c>
      <c r="M11" s="688">
        <f>H12</f>
        <v>317625</v>
      </c>
    </row>
    <row r="12" spans="1:13" ht="24.75" customHeight="1" thickBot="1">
      <c r="A12" s="6"/>
      <c r="B12" s="16" t="s">
        <v>104</v>
      </c>
      <c r="C12" s="678"/>
      <c r="D12" s="9" t="s">
        <v>105</v>
      </c>
      <c r="E12" s="6"/>
      <c r="F12" s="6"/>
      <c r="G12" s="666" t="s">
        <v>372</v>
      </c>
      <c r="H12" s="668">
        <v>317625</v>
      </c>
      <c r="I12" s="663"/>
      <c r="J12" s="663"/>
      <c r="K12" s="663"/>
      <c r="L12" s="684">
        <v>3</v>
      </c>
      <c r="M12" s="688">
        <f>H12</f>
        <v>317625</v>
      </c>
    </row>
    <row r="13" spans="1:13" ht="9.75" customHeight="1" thickTop="1">
      <c r="A13" s="6"/>
      <c r="B13" s="6"/>
      <c r="C13" s="682"/>
      <c r="D13" s="6"/>
      <c r="E13" s="6"/>
      <c r="F13" s="6"/>
      <c r="G13" s="666"/>
      <c r="H13" s="668"/>
      <c r="I13" s="663"/>
      <c r="J13" s="663"/>
      <c r="K13" s="663"/>
      <c r="L13" s="684">
        <v>4</v>
      </c>
      <c r="M13" s="688">
        <f>H12</f>
        <v>317625</v>
      </c>
    </row>
    <row r="14" spans="1:13" ht="24.75" customHeight="1" thickBot="1">
      <c r="A14" s="6"/>
      <c r="B14" s="16" t="s">
        <v>106</v>
      </c>
      <c r="C14" s="678"/>
      <c r="D14" s="9" t="s">
        <v>105</v>
      </c>
      <c r="E14" s="6"/>
      <c r="F14" s="6"/>
      <c r="G14" s="666" t="s">
        <v>373</v>
      </c>
      <c r="H14" s="668">
        <v>346500</v>
      </c>
      <c r="I14" s="663"/>
      <c r="J14" s="663"/>
      <c r="K14" s="663"/>
      <c r="L14" s="684">
        <v>5</v>
      </c>
      <c r="M14" s="688">
        <f>H14</f>
        <v>346500</v>
      </c>
    </row>
    <row r="15" spans="1:13" ht="9.75" customHeight="1" thickTop="1">
      <c r="A15" s="6"/>
      <c r="B15" s="6"/>
      <c r="C15" s="682"/>
      <c r="D15" s="6"/>
      <c r="E15" s="6"/>
      <c r="F15" s="6"/>
      <c r="G15" s="666"/>
      <c r="H15" s="668"/>
      <c r="I15" s="663"/>
      <c r="J15" s="663"/>
      <c r="K15" s="663"/>
      <c r="L15" s="684">
        <v>6</v>
      </c>
      <c r="M15" s="688">
        <f>H14</f>
        <v>346500</v>
      </c>
    </row>
    <row r="16" spans="1:13" ht="24.75" customHeight="1" thickBot="1">
      <c r="A16" s="6"/>
      <c r="B16" s="16" t="s">
        <v>107</v>
      </c>
      <c r="C16" s="700">
        <f>C32</f>
      </c>
      <c r="D16" s="9"/>
      <c r="E16" s="6"/>
      <c r="F16" s="6"/>
      <c r="G16" s="669" t="s">
        <v>375</v>
      </c>
      <c r="H16" s="670">
        <v>375375</v>
      </c>
      <c r="I16" s="663"/>
      <c r="J16" s="663"/>
      <c r="K16" s="663"/>
      <c r="L16" s="684">
        <v>7</v>
      </c>
      <c r="M16" s="688">
        <f>H16</f>
        <v>375375</v>
      </c>
    </row>
    <row r="17" spans="2:19" s="6" customFormat="1" ht="9.75" customHeight="1" thickTop="1">
      <c r="B17" s="16"/>
      <c r="C17" s="683"/>
      <c r="D17" s="9"/>
      <c r="L17" s="684">
        <v>8</v>
      </c>
      <c r="M17" s="688">
        <f>$H$16</f>
        <v>375375</v>
      </c>
      <c r="N17" s="671"/>
      <c r="O17" s="671"/>
      <c r="P17" s="671"/>
      <c r="Q17" s="671"/>
      <c r="R17" s="671"/>
      <c r="S17" s="671"/>
    </row>
    <row r="18" spans="2:19" s="6" customFormat="1" ht="24.75" customHeight="1" thickBot="1">
      <c r="B18" s="16" t="s">
        <v>371</v>
      </c>
      <c r="C18" s="678"/>
      <c r="D18" s="9"/>
      <c r="L18" s="684">
        <v>9</v>
      </c>
      <c r="M18" s="688">
        <f aca="true" t="shared" si="0" ref="M18:M59">$H$16</f>
        <v>375375</v>
      </c>
      <c r="N18" s="671"/>
      <c r="O18" s="671"/>
      <c r="P18" s="671"/>
      <c r="Q18" s="671"/>
      <c r="R18" s="671"/>
      <c r="S18" s="671"/>
    </row>
    <row r="19" spans="1:13" ht="24.75" customHeight="1" thickTop="1">
      <c r="A19" s="6"/>
      <c r="B19" s="455"/>
      <c r="C19" s="682"/>
      <c r="D19" s="6"/>
      <c r="E19" s="6"/>
      <c r="F19" s="6"/>
      <c r="G19" s="6"/>
      <c r="H19" s="6"/>
      <c r="I19" s="6"/>
      <c r="J19" s="6"/>
      <c r="K19" s="6"/>
      <c r="L19" s="684">
        <v>10</v>
      </c>
      <c r="M19" s="688">
        <f t="shared" si="0"/>
        <v>375375</v>
      </c>
    </row>
    <row r="20" spans="1:13" ht="13.5" thickBot="1">
      <c r="A20" s="6"/>
      <c r="B20" s="455"/>
      <c r="C20" s="6"/>
      <c r="D20" s="6"/>
      <c r="E20" s="6"/>
      <c r="F20" s="6"/>
      <c r="G20" s="6"/>
      <c r="H20" s="6"/>
      <c r="I20" s="6"/>
      <c r="J20" s="6"/>
      <c r="K20" s="6"/>
      <c r="L20" s="684">
        <v>11</v>
      </c>
      <c r="M20" s="688">
        <f t="shared" si="0"/>
        <v>375375</v>
      </c>
    </row>
    <row r="21" spans="1:13" ht="16.5" thickTop="1">
      <c r="A21" s="6"/>
      <c r="B21" s="463"/>
      <c r="C21" s="464"/>
      <c r="D21" s="464"/>
      <c r="E21" s="465"/>
      <c r="F21" s="6"/>
      <c r="G21" s="10" t="s">
        <v>103</v>
      </c>
      <c r="H21" s="11"/>
      <c r="I21" s="12"/>
      <c r="J21" s="14"/>
      <c r="K21" s="14"/>
      <c r="L21" s="684">
        <v>12</v>
      </c>
      <c r="M21" s="688">
        <f t="shared" si="0"/>
        <v>375375</v>
      </c>
    </row>
    <row r="22" spans="1:13" ht="16.5" thickBot="1">
      <c r="A22" s="6"/>
      <c r="B22" s="23"/>
      <c r="C22" s="24"/>
      <c r="D22" s="466"/>
      <c r="E22" s="467"/>
      <c r="F22" s="6"/>
      <c r="G22" s="13"/>
      <c r="H22" s="14"/>
      <c r="I22" s="15"/>
      <c r="J22" s="14"/>
      <c r="K22" s="14"/>
      <c r="L22" s="685">
        <v>13</v>
      </c>
      <c r="M22" s="688">
        <f t="shared" si="0"/>
        <v>375375</v>
      </c>
    </row>
    <row r="23" spans="1:13" ht="16.5" thickTop="1">
      <c r="A23" s="6"/>
      <c r="B23" s="468"/>
      <c r="C23" s="455"/>
      <c r="D23" s="455"/>
      <c r="E23" s="469" t="s">
        <v>108</v>
      </c>
      <c r="F23" s="6"/>
      <c r="G23" s="17" t="s">
        <v>327</v>
      </c>
      <c r="H23" s="14"/>
      <c r="I23" s="18">
        <f>+Breakdown!L25</f>
        <v>0</v>
      </c>
      <c r="J23" s="674"/>
      <c r="K23" s="674"/>
      <c r="L23" s="684">
        <v>14</v>
      </c>
      <c r="M23" s="688">
        <f t="shared" si="0"/>
        <v>375375</v>
      </c>
    </row>
    <row r="24" spans="1:13" ht="15.75">
      <c r="A24" s="6"/>
      <c r="B24" s="468" t="s">
        <v>96</v>
      </c>
      <c r="C24" s="455" t="s">
        <v>108</v>
      </c>
      <c r="D24" s="455" t="s">
        <v>109</v>
      </c>
      <c r="E24" s="25" t="s">
        <v>110</v>
      </c>
      <c r="F24" s="6"/>
      <c r="G24" s="13"/>
      <c r="H24" s="14"/>
      <c r="I24" s="19"/>
      <c r="J24" s="675"/>
      <c r="K24" s="675"/>
      <c r="L24" s="684">
        <v>15</v>
      </c>
      <c r="M24" s="688">
        <f t="shared" si="0"/>
        <v>375375</v>
      </c>
    </row>
    <row r="25" spans="1:13" ht="15.75">
      <c r="A25" s="6"/>
      <c r="B25" s="470"/>
      <c r="C25" s="471" t="s">
        <v>111</v>
      </c>
      <c r="D25" s="471" t="s">
        <v>112</v>
      </c>
      <c r="E25" s="472" t="s">
        <v>113</v>
      </c>
      <c r="F25" s="6"/>
      <c r="G25" s="17" t="s">
        <v>351</v>
      </c>
      <c r="H25" s="14"/>
      <c r="I25" s="18">
        <f>+Breakdown!L26</f>
        <v>0</v>
      </c>
      <c r="J25" s="674"/>
      <c r="K25" s="674"/>
      <c r="L25" s="684">
        <f>L24+1</f>
        <v>16</v>
      </c>
      <c r="M25" s="688">
        <f t="shared" si="0"/>
        <v>375375</v>
      </c>
    </row>
    <row r="26" spans="1:13" ht="24.75" customHeight="1">
      <c r="A26" s="6"/>
      <c r="B26" s="473" t="s">
        <v>114</v>
      </c>
      <c r="C26" s="26"/>
      <c r="D26" s="679" t="e">
        <f>IF(OR(C12="Y",C14="Y"),"N/A",(VLOOKUP(C18,L10:M59,2)))</f>
        <v>#N/A</v>
      </c>
      <c r="E26" s="680">
        <f aca="true" t="shared" si="1" ref="E26:E31">_xlfn.IFERROR(+C26*D26,"")</f>
      </c>
      <c r="F26" s="6"/>
      <c r="G26" s="458"/>
      <c r="H26" s="459"/>
      <c r="I26" s="460"/>
      <c r="J26" s="459"/>
      <c r="K26" s="459"/>
      <c r="L26" s="684">
        <f aca="true" t="shared" si="2" ref="L26:L59">L25+1</f>
        <v>17</v>
      </c>
      <c r="M26" s="688">
        <f t="shared" si="0"/>
        <v>375375</v>
      </c>
    </row>
    <row r="27" spans="1:13" ht="24.75" customHeight="1" thickBot="1">
      <c r="A27" s="6"/>
      <c r="B27" s="474" t="s">
        <v>115</v>
      </c>
      <c r="C27" s="26"/>
      <c r="D27" s="679" t="e">
        <f>$D$26</f>
        <v>#N/A</v>
      </c>
      <c r="E27" s="680">
        <f t="shared" si="1"/>
      </c>
      <c r="F27" s="6"/>
      <c r="G27" s="21" t="s">
        <v>97</v>
      </c>
      <c r="H27" s="461"/>
      <c r="I27" s="462">
        <f>+I23+I25</f>
        <v>0</v>
      </c>
      <c r="J27" s="676"/>
      <c r="K27" s="676"/>
      <c r="L27" s="684">
        <f t="shared" si="2"/>
        <v>18</v>
      </c>
      <c r="M27" s="688">
        <f t="shared" si="0"/>
        <v>375375</v>
      </c>
    </row>
    <row r="28" spans="1:13" ht="24.75" customHeight="1" thickTop="1">
      <c r="A28" s="6"/>
      <c r="B28" s="474" t="s">
        <v>116</v>
      </c>
      <c r="C28" s="26"/>
      <c r="D28" s="679" t="e">
        <f>$D$26</f>
        <v>#N/A</v>
      </c>
      <c r="E28" s="680">
        <f t="shared" si="1"/>
      </c>
      <c r="F28" s="6"/>
      <c r="G28" s="558"/>
      <c r="H28" s="558"/>
      <c r="I28" s="555"/>
      <c r="J28" s="555"/>
      <c r="K28" s="555"/>
      <c r="L28" s="684">
        <f t="shared" si="2"/>
        <v>19</v>
      </c>
      <c r="M28" s="688">
        <f t="shared" si="0"/>
        <v>375375</v>
      </c>
    </row>
    <row r="29" spans="1:13" ht="24.75" customHeight="1" thickBot="1">
      <c r="A29" s="6"/>
      <c r="B29" s="474" t="s">
        <v>117</v>
      </c>
      <c r="C29" s="26"/>
      <c r="D29" s="679" t="e">
        <f>$D$26</f>
        <v>#N/A</v>
      </c>
      <c r="E29" s="680">
        <f t="shared" si="1"/>
      </c>
      <c r="F29" s="6"/>
      <c r="G29" s="558"/>
      <c r="H29" s="558"/>
      <c r="I29" s="555"/>
      <c r="J29" s="555"/>
      <c r="K29" s="555"/>
      <c r="L29" s="684">
        <f t="shared" si="2"/>
        <v>20</v>
      </c>
      <c r="M29" s="688">
        <f t="shared" si="0"/>
        <v>375375</v>
      </c>
    </row>
    <row r="30" spans="1:13" ht="24.75" customHeight="1" thickBot="1" thickTop="1">
      <c r="A30" s="6"/>
      <c r="B30" s="474" t="s">
        <v>118</v>
      </c>
      <c r="C30" s="26"/>
      <c r="D30" s="679" t="e">
        <f>$D$26</f>
        <v>#N/A</v>
      </c>
      <c r="E30" s="680">
        <f t="shared" si="1"/>
      </c>
      <c r="F30" s="6"/>
      <c r="G30" s="568" t="s">
        <v>359</v>
      </c>
      <c r="H30" s="569"/>
      <c r="I30" s="584">
        <f>+I27+E32</f>
        <v>0</v>
      </c>
      <c r="J30" s="677"/>
      <c r="K30" s="677"/>
      <c r="L30" s="684">
        <f t="shared" si="2"/>
        <v>21</v>
      </c>
      <c r="M30" s="688">
        <f t="shared" si="0"/>
        <v>375375</v>
      </c>
    </row>
    <row r="31" spans="1:13" ht="24.75" customHeight="1" thickTop="1">
      <c r="A31" s="6"/>
      <c r="B31" s="474" t="s">
        <v>119</v>
      </c>
      <c r="C31" s="26"/>
      <c r="D31" s="679" t="e">
        <f>$D$26</f>
        <v>#N/A</v>
      </c>
      <c r="E31" s="680">
        <f t="shared" si="1"/>
      </c>
      <c r="F31" s="6"/>
      <c r="G31" s="558"/>
      <c r="H31" s="558"/>
      <c r="I31" s="555"/>
      <c r="J31" s="555"/>
      <c r="K31" s="555"/>
      <c r="L31" s="684">
        <f t="shared" si="2"/>
        <v>22</v>
      </c>
      <c r="M31" s="688">
        <f t="shared" si="0"/>
        <v>375375</v>
      </c>
    </row>
    <row r="32" spans="1:13" ht="24.75" customHeight="1" thickBot="1">
      <c r="A32" s="6"/>
      <c r="B32" s="27" t="s">
        <v>120</v>
      </c>
      <c r="C32" s="28">
        <f>IF(SUM(C26:C31)=0,"",SUM(C26:C31))</f>
      </c>
      <c r="D32" s="29"/>
      <c r="E32" s="681">
        <f>SUM(E26:E31)</f>
        <v>0</v>
      </c>
      <c r="F32" s="6"/>
      <c r="G32" s="558"/>
      <c r="H32" s="558"/>
      <c r="I32" s="555"/>
      <c r="J32" s="555"/>
      <c r="K32" s="555"/>
      <c r="L32" s="684">
        <f t="shared" si="2"/>
        <v>23</v>
      </c>
      <c r="M32" s="688">
        <f t="shared" si="0"/>
        <v>375375</v>
      </c>
    </row>
    <row r="33" spans="1:13" ht="13.5" thickTop="1">
      <c r="A33" s="6"/>
      <c r="B33" s="455"/>
      <c r="C33" s="6"/>
      <c r="D33" s="6"/>
      <c r="E33" s="6"/>
      <c r="F33" s="6"/>
      <c r="G33" s="558"/>
      <c r="H33" s="558"/>
      <c r="I33" s="558"/>
      <c r="J33" s="558"/>
      <c r="K33" s="558"/>
      <c r="L33" s="684">
        <f t="shared" si="2"/>
        <v>24</v>
      </c>
      <c r="M33" s="688">
        <f t="shared" si="0"/>
        <v>375375</v>
      </c>
    </row>
    <row r="34" spans="1:13" ht="12.75">
      <c r="A34" s="6"/>
      <c r="B34" s="455"/>
      <c r="C34" s="6"/>
      <c r="D34" s="6"/>
      <c r="E34" s="6"/>
      <c r="F34" s="6"/>
      <c r="G34" s="556"/>
      <c r="H34" s="556"/>
      <c r="I34" s="556"/>
      <c r="J34" s="556"/>
      <c r="K34" s="556"/>
      <c r="L34" s="684">
        <f t="shared" si="2"/>
        <v>25</v>
      </c>
      <c r="M34" s="688">
        <f t="shared" si="0"/>
        <v>375375</v>
      </c>
    </row>
    <row r="35" spans="1:13" ht="22.5" customHeight="1">
      <c r="A35" s="6"/>
      <c r="B35" s="702" t="s">
        <v>123</v>
      </c>
      <c r="C35" s="6"/>
      <c r="D35" s="6"/>
      <c r="E35" s="6"/>
      <c r="F35" s="6"/>
      <c r="G35" s="556"/>
      <c r="H35" s="556"/>
      <c r="I35" s="556"/>
      <c r="J35" s="556"/>
      <c r="K35" s="556"/>
      <c r="L35" s="684">
        <f t="shared" si="2"/>
        <v>26</v>
      </c>
      <c r="M35" s="688">
        <f t="shared" si="0"/>
        <v>375375</v>
      </c>
    </row>
    <row r="36" spans="1:13" ht="24.75" customHeight="1">
      <c r="A36" s="6"/>
      <c r="B36" s="475"/>
      <c r="C36" s="6"/>
      <c r="D36" s="6"/>
      <c r="E36" s="6"/>
      <c r="F36" s="6"/>
      <c r="L36" s="684">
        <f t="shared" si="2"/>
        <v>27</v>
      </c>
      <c r="M36" s="688">
        <f t="shared" si="0"/>
        <v>375375</v>
      </c>
    </row>
    <row r="37" spans="1:13" ht="12.75">
      <c r="A37" s="6"/>
      <c r="B37" s="30"/>
      <c r="C37" s="6"/>
      <c r="D37" s="6"/>
      <c r="E37" s="6"/>
      <c r="F37" s="6"/>
      <c r="L37" s="684">
        <f t="shared" si="2"/>
        <v>28</v>
      </c>
      <c r="M37" s="688">
        <f t="shared" si="0"/>
        <v>375375</v>
      </c>
    </row>
    <row r="38" spans="1:13" ht="20.25">
      <c r="A38" s="6"/>
      <c r="B38" s="455"/>
      <c r="C38" s="6"/>
      <c r="D38" s="552"/>
      <c r="E38" s="552"/>
      <c r="F38" s="552"/>
      <c r="L38" s="684">
        <f t="shared" si="2"/>
        <v>29</v>
      </c>
      <c r="M38" s="688">
        <f t="shared" si="0"/>
        <v>375375</v>
      </c>
    </row>
    <row r="39" spans="1:13" ht="12.75">
      <c r="A39" s="6"/>
      <c r="B39" s="553"/>
      <c r="C39" s="554"/>
      <c r="D39" s="555"/>
      <c r="E39" s="555"/>
      <c r="F39" s="555"/>
      <c r="L39" s="684">
        <f t="shared" si="2"/>
        <v>30</v>
      </c>
      <c r="M39" s="688">
        <f t="shared" si="0"/>
        <v>375375</v>
      </c>
    </row>
    <row r="40" spans="2:13" ht="24.75" customHeight="1">
      <c r="B40" s="557"/>
      <c r="C40" s="556"/>
      <c r="D40" s="555"/>
      <c r="E40" s="558"/>
      <c r="F40" s="558"/>
      <c r="L40" s="684">
        <f t="shared" si="2"/>
        <v>31</v>
      </c>
      <c r="M40" s="688">
        <f t="shared" si="0"/>
        <v>375375</v>
      </c>
    </row>
    <row r="41" spans="2:13" ht="24.75" customHeight="1">
      <c r="B41" s="557"/>
      <c r="C41" s="556"/>
      <c r="D41" s="555"/>
      <c r="E41" s="558"/>
      <c r="F41" s="558"/>
      <c r="L41" s="684">
        <f t="shared" si="2"/>
        <v>32</v>
      </c>
      <c r="M41" s="688">
        <f t="shared" si="0"/>
        <v>375375</v>
      </c>
    </row>
    <row r="42" spans="2:13" ht="24.75" customHeight="1">
      <c r="B42" s="557"/>
      <c r="C42" s="556"/>
      <c r="D42" s="555"/>
      <c r="E42" s="558"/>
      <c r="F42" s="558"/>
      <c r="L42" s="684">
        <f t="shared" si="2"/>
        <v>33</v>
      </c>
      <c r="M42" s="688">
        <f t="shared" si="0"/>
        <v>375375</v>
      </c>
    </row>
    <row r="43" spans="2:13" ht="24.75" customHeight="1">
      <c r="B43" s="557"/>
      <c r="C43" s="556"/>
      <c r="D43" s="555"/>
      <c r="E43" s="558"/>
      <c r="F43" s="558"/>
      <c r="G43" s="6"/>
      <c r="H43" s="6"/>
      <c r="I43" s="6"/>
      <c r="J43" s="6"/>
      <c r="K43" s="6"/>
      <c r="L43" s="684">
        <f t="shared" si="2"/>
        <v>34</v>
      </c>
      <c r="M43" s="688">
        <f t="shared" si="0"/>
        <v>375375</v>
      </c>
    </row>
    <row r="44" spans="2:13" ht="24.75" customHeight="1">
      <c r="B44" s="557"/>
      <c r="C44" s="556"/>
      <c r="D44" s="555"/>
      <c r="E44" s="558"/>
      <c r="F44" s="558"/>
      <c r="L44" s="684">
        <f t="shared" si="2"/>
        <v>35</v>
      </c>
      <c r="M44" s="688">
        <f t="shared" si="0"/>
        <v>375375</v>
      </c>
    </row>
    <row r="45" spans="2:13" ht="24.75" customHeight="1">
      <c r="B45" s="557"/>
      <c r="C45" s="556"/>
      <c r="D45" s="555"/>
      <c r="E45" s="558"/>
      <c r="F45" s="558"/>
      <c r="L45" s="684">
        <f t="shared" si="2"/>
        <v>36</v>
      </c>
      <c r="M45" s="688">
        <f t="shared" si="0"/>
        <v>375375</v>
      </c>
    </row>
    <row r="46" spans="2:13" ht="24.75" customHeight="1">
      <c r="B46" s="557"/>
      <c r="C46" s="556"/>
      <c r="D46" s="556"/>
      <c r="E46" s="556"/>
      <c r="F46" s="556"/>
      <c r="L46" s="684">
        <f t="shared" si="2"/>
        <v>37</v>
      </c>
      <c r="M46" s="688">
        <f t="shared" si="0"/>
        <v>375375</v>
      </c>
    </row>
    <row r="47" spans="2:13" ht="12.75">
      <c r="B47" s="557"/>
      <c r="C47" s="556"/>
      <c r="D47" s="556"/>
      <c r="E47" s="556"/>
      <c r="F47" s="556"/>
      <c r="L47" s="684">
        <f t="shared" si="2"/>
        <v>38</v>
      </c>
      <c r="M47" s="688">
        <f t="shared" si="0"/>
        <v>375375</v>
      </c>
    </row>
    <row r="48" spans="4:13" ht="20.25">
      <c r="D48" s="551"/>
      <c r="L48" s="684">
        <f t="shared" si="2"/>
        <v>39</v>
      </c>
      <c r="M48" s="688">
        <f t="shared" si="0"/>
        <v>375375</v>
      </c>
    </row>
    <row r="49" spans="4:13" ht="20.25">
      <c r="D49" s="551"/>
      <c r="L49" s="684">
        <f t="shared" si="2"/>
        <v>40</v>
      </c>
      <c r="M49" s="688">
        <f t="shared" si="0"/>
        <v>375375</v>
      </c>
    </row>
    <row r="50" spans="12:13" ht="12.75">
      <c r="L50" s="684">
        <f t="shared" si="2"/>
        <v>41</v>
      </c>
      <c r="M50" s="688">
        <f t="shared" si="0"/>
        <v>375375</v>
      </c>
    </row>
    <row r="51" spans="12:13" ht="12.75">
      <c r="L51" s="684">
        <f t="shared" si="2"/>
        <v>42</v>
      </c>
      <c r="M51" s="688">
        <f t="shared" si="0"/>
        <v>375375</v>
      </c>
    </row>
    <row r="52" spans="12:13" ht="12.75">
      <c r="L52" s="684">
        <f t="shared" si="2"/>
        <v>43</v>
      </c>
      <c r="M52" s="688">
        <f t="shared" si="0"/>
        <v>375375</v>
      </c>
    </row>
    <row r="53" spans="12:13" ht="12.75">
      <c r="L53" s="684">
        <f t="shared" si="2"/>
        <v>44</v>
      </c>
      <c r="M53" s="688">
        <f t="shared" si="0"/>
        <v>375375</v>
      </c>
    </row>
    <row r="54" spans="12:13" ht="12.75">
      <c r="L54" s="684">
        <f t="shared" si="2"/>
        <v>45</v>
      </c>
      <c r="M54" s="688">
        <f t="shared" si="0"/>
        <v>375375</v>
      </c>
    </row>
    <row r="55" spans="1:13" ht="12.75">
      <c r="A55" s="6"/>
      <c r="B55" s="30"/>
      <c r="C55" s="6"/>
      <c r="D55" s="6"/>
      <c r="E55" s="6"/>
      <c r="F55" s="6"/>
      <c r="L55" s="684">
        <f t="shared" si="2"/>
        <v>46</v>
      </c>
      <c r="M55" s="688">
        <f t="shared" si="0"/>
        <v>375375</v>
      </c>
    </row>
    <row r="56" spans="12:13" ht="12.75">
      <c r="L56" s="684">
        <f t="shared" si="2"/>
        <v>47</v>
      </c>
      <c r="M56" s="688">
        <f t="shared" si="0"/>
        <v>375375</v>
      </c>
    </row>
    <row r="57" spans="12:13" ht="12.75">
      <c r="L57" s="684">
        <f t="shared" si="2"/>
        <v>48</v>
      </c>
      <c r="M57" s="688">
        <f t="shared" si="0"/>
        <v>375375</v>
      </c>
    </row>
    <row r="58" spans="12:13" ht="12.75">
      <c r="L58" s="684">
        <f t="shared" si="2"/>
        <v>49</v>
      </c>
      <c r="M58" s="688">
        <f t="shared" si="0"/>
        <v>375375</v>
      </c>
    </row>
    <row r="59" spans="12:13" ht="12.75">
      <c r="L59" s="684">
        <f t="shared" si="2"/>
        <v>50</v>
      </c>
      <c r="M59" s="688">
        <f t="shared" si="0"/>
        <v>375375</v>
      </c>
    </row>
    <row r="60" ht="12.75">
      <c r="L60" s="684"/>
    </row>
    <row r="61" ht="12.75">
      <c r="L61" s="684"/>
    </row>
    <row r="62" ht="12.75">
      <c r="L62" s="684"/>
    </row>
    <row r="63" ht="12.75">
      <c r="L63" s="684"/>
    </row>
    <row r="64" ht="12.75">
      <c r="L64" s="684"/>
    </row>
    <row r="65" ht="12.75">
      <c r="L65" s="684"/>
    </row>
  </sheetData>
  <sheetProtection password="EE60" sheet="1"/>
  <mergeCells count="4">
    <mergeCell ref="C4:D4"/>
    <mergeCell ref="C5:D5"/>
    <mergeCell ref="C6:D6"/>
    <mergeCell ref="A2:I2"/>
  </mergeCells>
  <printOptions/>
  <pageMargins left="0.75" right="0.75" top="1" bottom="1" header="0.5" footer="0.5"/>
  <pageSetup horizontalDpi="600" verticalDpi="600" orientation="landscape" scale="65"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codeName="Sheet8">
    <pageSetUpPr fitToPage="1"/>
  </sheetPr>
  <dimension ref="A2:IT140"/>
  <sheetViews>
    <sheetView showGridLines="0" showZeros="0" zoomScale="60" zoomScaleNormal="60" workbookViewId="0" topLeftCell="A1">
      <selection activeCell="R36" sqref="R36"/>
    </sheetView>
  </sheetViews>
  <sheetFormatPr defaultColWidth="7.99609375" defaultRowHeight="15"/>
  <cols>
    <col min="1" max="1" width="2.77734375" style="7" customWidth="1"/>
    <col min="2" max="2" width="25.99609375" style="40" customWidth="1"/>
    <col min="3" max="3" width="22.4453125" style="40" customWidth="1"/>
    <col min="4" max="4" width="12.3359375" style="40" customWidth="1"/>
    <col min="5" max="5" width="1.4375" style="40" customWidth="1"/>
    <col min="6" max="6" width="19.99609375" style="178" customWidth="1"/>
    <col min="7" max="7" width="3.77734375" style="176" customWidth="1"/>
    <col min="8" max="8" width="19.99609375" style="176" customWidth="1"/>
    <col min="9" max="9" width="6.10546875" style="176" customWidth="1"/>
    <col min="10" max="10" width="24.21484375" style="178" customWidth="1"/>
    <col min="11" max="11" width="8.21484375" style="176" customWidth="1"/>
    <col min="12" max="12" width="19.99609375" style="178" customWidth="1"/>
    <col min="13" max="13" width="16.21484375" style="178" customWidth="1"/>
    <col min="14" max="14" width="19.99609375" style="178" customWidth="1"/>
    <col min="15" max="15" width="1.77734375" style="40" customWidth="1"/>
    <col min="16" max="16" width="24.6640625" style="40" customWidth="1"/>
    <col min="17" max="17" width="7.99609375" style="41" hidden="1" customWidth="1"/>
    <col min="18" max="18" width="7.99609375" style="40" customWidth="1"/>
    <col min="19" max="19" width="15.3359375" style="40" customWidth="1"/>
    <col min="20" max="24" width="7.99609375" style="40" customWidth="1"/>
    <col min="25" max="25" width="12.21484375" style="40" customWidth="1"/>
    <col min="26" max="26" width="10.5546875" style="40" customWidth="1"/>
    <col min="27" max="27" width="8.99609375" style="40" customWidth="1"/>
    <col min="28" max="28" width="12.99609375" style="40" customWidth="1"/>
    <col min="29" max="29" width="9.10546875" style="40" customWidth="1"/>
    <col min="30" max="30" width="9.99609375" style="40" customWidth="1"/>
    <col min="31" max="31" width="12.5546875" style="40" customWidth="1"/>
    <col min="32" max="16384" width="7.99609375" style="40" customWidth="1"/>
  </cols>
  <sheetData>
    <row r="2" spans="1:14" ht="24" customHeight="1">
      <c r="A2" s="6"/>
      <c r="B2" s="31" t="s">
        <v>387</v>
      </c>
      <c r="C2" s="32"/>
      <c r="D2" s="33"/>
      <c r="E2" s="33"/>
      <c r="F2" s="34"/>
      <c r="G2" s="35"/>
      <c r="H2" s="36" t="s">
        <v>124</v>
      </c>
      <c r="I2" s="37"/>
      <c r="J2" s="37"/>
      <c r="K2" s="35"/>
      <c r="M2" s="38" t="s">
        <v>332</v>
      </c>
      <c r="N2" s="39"/>
    </row>
    <row r="3" spans="1:14" ht="24" customHeight="1">
      <c r="A3" s="6"/>
      <c r="B3" s="32"/>
      <c r="C3" s="32"/>
      <c r="D3" s="32"/>
      <c r="E3" s="32"/>
      <c r="F3" s="35"/>
      <c r="G3" s="35"/>
      <c r="H3" s="36" t="s">
        <v>125</v>
      </c>
      <c r="I3" s="501"/>
      <c r="J3" s="42"/>
      <c r="K3" s="35"/>
      <c r="L3" s="43"/>
      <c r="M3" s="35"/>
      <c r="N3" s="6"/>
    </row>
    <row r="4" spans="1:14" ht="24" customHeight="1">
      <c r="A4" s="6"/>
      <c r="B4" s="32"/>
      <c r="C4" s="32"/>
      <c r="D4" s="32"/>
      <c r="E4" s="32"/>
      <c r="F4" s="35"/>
      <c r="G4" s="34"/>
      <c r="H4" s="44" t="s">
        <v>126</v>
      </c>
      <c r="I4" s="589"/>
      <c r="J4" s="45" t="s">
        <v>127</v>
      </c>
      <c r="K4" s="35"/>
      <c r="L4" s="38"/>
      <c r="M4" s="35"/>
      <c r="N4" s="35"/>
    </row>
    <row r="5" spans="1:23" ht="24" customHeight="1" thickBot="1">
      <c r="A5" s="6"/>
      <c r="B5" s="46" t="s">
        <v>128</v>
      </c>
      <c r="C5" s="749">
        <f>+EligBasisLimits!C4</f>
        <v>0</v>
      </c>
      <c r="D5" s="750"/>
      <c r="E5" s="47"/>
      <c r="F5" s="6"/>
      <c r="G5" s="35"/>
      <c r="H5" s="44" t="s">
        <v>129</v>
      </c>
      <c r="I5" s="589"/>
      <c r="J5" s="45" t="s">
        <v>127</v>
      </c>
      <c r="K5" s="35"/>
      <c r="L5" s="38"/>
      <c r="M5" s="35"/>
      <c r="N5" s="35"/>
      <c r="Q5" s="48" t="s">
        <v>130</v>
      </c>
      <c r="R5" s="49"/>
      <c r="T5" s="49"/>
      <c r="U5" s="49"/>
      <c r="V5" s="49"/>
      <c r="W5" s="49"/>
    </row>
    <row r="6" spans="1:23" ht="24" customHeight="1" thickBot="1">
      <c r="A6" s="6"/>
      <c r="B6" s="50" t="s">
        <v>101</v>
      </c>
      <c r="C6" s="749">
        <f>+EligBasisLimits!C5</f>
        <v>0</v>
      </c>
      <c r="D6" s="750"/>
      <c r="E6" s="47"/>
      <c r="F6" s="6"/>
      <c r="G6" s="35"/>
      <c r="H6" s="689" t="s">
        <v>381</v>
      </c>
      <c r="I6" s="589"/>
      <c r="J6" s="45" t="s">
        <v>127</v>
      </c>
      <c r="K6" s="35"/>
      <c r="L6" s="38"/>
      <c r="M6" s="35"/>
      <c r="N6" s="35"/>
      <c r="Q6" s="52"/>
      <c r="R6" s="53"/>
      <c r="S6" s="54"/>
      <c r="T6" s="53"/>
      <c r="U6" s="53"/>
      <c r="V6" s="53"/>
      <c r="W6" s="53"/>
    </row>
    <row r="7" spans="1:23" ht="24" customHeight="1" thickBot="1">
      <c r="A7" s="6"/>
      <c r="B7" s="50" t="s">
        <v>102</v>
      </c>
      <c r="C7" s="749">
        <f>+EligBasisLimits!C6</f>
        <v>0</v>
      </c>
      <c r="D7" s="750"/>
      <c r="E7" s="47"/>
      <c r="F7" s="6"/>
      <c r="G7" s="38"/>
      <c r="H7" s="51" t="s">
        <v>131</v>
      </c>
      <c r="I7" s="698"/>
      <c r="J7" s="45" t="s">
        <v>127</v>
      </c>
      <c r="K7" s="35"/>
      <c r="L7" s="38"/>
      <c r="M7" s="35"/>
      <c r="N7" s="35"/>
      <c r="Q7" s="52"/>
      <c r="R7" s="53"/>
      <c r="S7" s="54"/>
      <c r="T7" s="53"/>
      <c r="U7" s="53"/>
      <c r="V7" s="53"/>
      <c r="W7" s="53"/>
    </row>
    <row r="8" spans="1:84" ht="22.5" customHeight="1">
      <c r="A8" s="6"/>
      <c r="B8" s="55"/>
      <c r="C8" s="55"/>
      <c r="D8" s="32"/>
      <c r="E8" s="32"/>
      <c r="F8" s="139"/>
      <c r="G8" s="139"/>
      <c r="H8" s="51" t="s">
        <v>132</v>
      </c>
      <c r="I8" s="562"/>
      <c r="J8" s="45" t="s">
        <v>127</v>
      </c>
      <c r="K8" s="34"/>
      <c r="L8" s="34"/>
      <c r="M8" s="34"/>
      <c r="N8" s="34"/>
      <c r="Q8" s="56"/>
      <c r="R8" s="53"/>
      <c r="S8" s="54"/>
      <c r="T8" s="53"/>
      <c r="U8" s="53"/>
      <c r="V8" s="53"/>
      <c r="W8" s="53"/>
      <c r="BP8" s="54"/>
      <c r="BQ8" s="54"/>
      <c r="BR8" s="54"/>
      <c r="BS8" s="54"/>
      <c r="BT8" s="54"/>
      <c r="BU8" s="54"/>
      <c r="BV8" s="54"/>
      <c r="BW8" s="54"/>
      <c r="BX8" s="54"/>
      <c r="BY8" s="54"/>
      <c r="BZ8" s="54"/>
      <c r="CA8" s="54"/>
      <c r="CB8" s="54"/>
      <c r="CC8" s="54"/>
      <c r="CD8" s="54"/>
      <c r="CE8" s="54"/>
      <c r="CF8" s="54"/>
    </row>
    <row r="9" spans="2:14" s="7" customFormat="1" ht="23.25" customHeight="1">
      <c r="B9" s="6"/>
      <c r="C9" s="6"/>
      <c r="D9" s="6"/>
      <c r="E9" s="6"/>
      <c r="F9" s="6"/>
      <c r="G9" s="6"/>
      <c r="H9" s="57"/>
      <c r="I9" s="6"/>
      <c r="J9" s="6"/>
      <c r="K9" s="6"/>
      <c r="L9" s="6"/>
      <c r="M9" s="6"/>
      <c r="N9" s="6"/>
    </row>
    <row r="10" spans="1:23" ht="19.5">
      <c r="A10" s="58"/>
      <c r="B10" s="59"/>
      <c r="C10" s="60"/>
      <c r="D10" s="563"/>
      <c r="E10" s="60"/>
      <c r="F10" s="61" t="s">
        <v>133</v>
      </c>
      <c r="G10" s="61"/>
      <c r="H10" s="61" t="s">
        <v>134</v>
      </c>
      <c r="I10" s="61"/>
      <c r="J10" s="61" t="s">
        <v>135</v>
      </c>
      <c r="K10" s="61"/>
      <c r="L10" s="61" t="s">
        <v>136</v>
      </c>
      <c r="M10" s="61"/>
      <c r="N10" s="61" t="s">
        <v>137</v>
      </c>
      <c r="Q10" s="62"/>
      <c r="R10" s="49"/>
      <c r="T10" s="49"/>
      <c r="U10" s="49"/>
      <c r="V10" s="49"/>
      <c r="W10" s="49"/>
    </row>
    <row r="11" spans="1:23" ht="19.5">
      <c r="A11" s="58"/>
      <c r="B11" s="59"/>
      <c r="C11" s="7"/>
      <c r="D11" s="63"/>
      <c r="E11" s="63"/>
      <c r="F11" s="61" t="s">
        <v>94</v>
      </c>
      <c r="G11" s="61"/>
      <c r="H11" s="61" t="s">
        <v>95</v>
      </c>
      <c r="I11" s="61"/>
      <c r="J11" s="61" t="s">
        <v>95</v>
      </c>
      <c r="K11" s="61"/>
      <c r="L11" s="61" t="s">
        <v>138</v>
      </c>
      <c r="M11" s="61"/>
      <c r="N11" s="61" t="s">
        <v>139</v>
      </c>
      <c r="R11" s="49"/>
      <c r="T11" s="49"/>
      <c r="U11" s="49"/>
      <c r="V11" s="49"/>
      <c r="W11" s="49"/>
    </row>
    <row r="12" spans="1:23" ht="18.75">
      <c r="A12" s="6"/>
      <c r="B12" s="8" t="s">
        <v>140</v>
      </c>
      <c r="C12" s="32"/>
      <c r="D12" s="55"/>
      <c r="E12" s="55"/>
      <c r="F12" s="34"/>
      <c r="G12" s="34"/>
      <c r="H12" s="34"/>
      <c r="I12" s="34"/>
      <c r="J12" s="34"/>
      <c r="K12" s="34"/>
      <c r="L12" s="32"/>
      <c r="M12" s="34"/>
      <c r="N12" s="35"/>
      <c r="Q12" s="64"/>
      <c r="R12" s="49"/>
      <c r="T12" s="49"/>
      <c r="U12" s="49"/>
      <c r="V12" s="49"/>
      <c r="W12" s="49"/>
    </row>
    <row r="13" spans="1:18" ht="18.75">
      <c r="A13" s="6"/>
      <c r="B13" s="8" t="s">
        <v>141</v>
      </c>
      <c r="C13" s="32"/>
      <c r="D13" s="55"/>
      <c r="E13" s="55"/>
      <c r="F13" s="434"/>
      <c r="G13" s="66"/>
      <c r="H13" s="67"/>
      <c r="I13" s="66"/>
      <c r="J13" s="67"/>
      <c r="K13" s="68"/>
      <c r="L13" s="69"/>
      <c r="M13" s="66"/>
      <c r="N13" s="67">
        <f>F13</f>
        <v>0</v>
      </c>
      <c r="R13" s="49"/>
    </row>
    <row r="14" spans="1:23" ht="18.75">
      <c r="A14" s="6"/>
      <c r="B14" s="8" t="s">
        <v>142</v>
      </c>
      <c r="C14" s="70"/>
      <c r="D14" s="55"/>
      <c r="E14" s="55"/>
      <c r="F14" s="434"/>
      <c r="G14" s="66"/>
      <c r="H14" s="67"/>
      <c r="I14" s="66"/>
      <c r="J14" s="67"/>
      <c r="K14" s="68"/>
      <c r="L14" s="71">
        <f>F14-H14-J14-N14</f>
        <v>0</v>
      </c>
      <c r="M14" s="66"/>
      <c r="N14" s="67"/>
      <c r="T14" s="49"/>
      <c r="U14" s="49"/>
      <c r="V14" s="49"/>
      <c r="W14" s="49"/>
    </row>
    <row r="15" spans="1:17" ht="18.75">
      <c r="A15" s="6"/>
      <c r="B15" s="8" t="s">
        <v>143</v>
      </c>
      <c r="C15" s="435"/>
      <c r="D15" s="72"/>
      <c r="E15" s="72"/>
      <c r="F15" s="434"/>
      <c r="G15" s="66"/>
      <c r="H15" s="67"/>
      <c r="I15" s="66"/>
      <c r="J15" s="67"/>
      <c r="K15" s="68"/>
      <c r="L15" s="71">
        <f>F15-H15-J15-N15</f>
        <v>0</v>
      </c>
      <c r="M15" s="66"/>
      <c r="N15" s="67"/>
      <c r="Q15" s="40"/>
    </row>
    <row r="16" spans="1:14" ht="15.75">
      <c r="A16" s="6"/>
      <c r="B16" s="32"/>
      <c r="C16" s="32"/>
      <c r="D16" s="32"/>
      <c r="E16" s="32"/>
      <c r="F16" s="73"/>
      <c r="G16" s="66"/>
      <c r="H16" s="66"/>
      <c r="I16" s="66"/>
      <c r="J16" s="66"/>
      <c r="K16" s="74"/>
      <c r="L16" s="75"/>
      <c r="M16" s="66"/>
      <c r="N16" s="76"/>
    </row>
    <row r="17" spans="1:14" ht="18.75">
      <c r="A17" s="6"/>
      <c r="B17" s="8" t="s">
        <v>144</v>
      </c>
      <c r="C17" s="32"/>
      <c r="D17" s="32"/>
      <c r="E17" s="32"/>
      <c r="F17" s="77"/>
      <c r="G17" s="66"/>
      <c r="H17" s="74"/>
      <c r="I17" s="66"/>
      <c r="J17" s="74"/>
      <c r="K17" s="74"/>
      <c r="L17" s="75"/>
      <c r="M17" s="66"/>
      <c r="N17" s="76"/>
    </row>
    <row r="18" spans="1:23" ht="18.75">
      <c r="A18" s="6"/>
      <c r="B18" s="8" t="s">
        <v>145</v>
      </c>
      <c r="C18" s="32"/>
      <c r="D18" s="55"/>
      <c r="E18" s="55"/>
      <c r="F18" s="434"/>
      <c r="G18" s="66"/>
      <c r="H18" s="67"/>
      <c r="I18" s="66"/>
      <c r="J18" s="67"/>
      <c r="K18" s="68"/>
      <c r="L18" s="78">
        <f>F18-H18-J18</f>
        <v>0</v>
      </c>
      <c r="M18" s="66"/>
      <c r="N18" s="76"/>
      <c r="R18" s="49"/>
      <c r="T18" s="49"/>
      <c r="U18" s="49"/>
      <c r="V18" s="49"/>
      <c r="W18" s="49"/>
    </row>
    <row r="19" spans="1:23" ht="18.75">
      <c r="A19" s="6"/>
      <c r="B19" s="8" t="s">
        <v>146</v>
      </c>
      <c r="C19" s="32"/>
      <c r="D19" s="55"/>
      <c r="E19" s="55"/>
      <c r="F19" s="434"/>
      <c r="G19" s="66"/>
      <c r="H19" s="67">
        <f>F19</f>
        <v>0</v>
      </c>
      <c r="I19" s="66"/>
      <c r="J19" s="67"/>
      <c r="K19" s="68"/>
      <c r="L19" s="78">
        <f aca="true" t="shared" si="0" ref="L19:L27">F19-H19-J19</f>
        <v>0</v>
      </c>
      <c r="M19" s="66"/>
      <c r="N19" s="76"/>
      <c r="R19" s="49"/>
      <c r="T19" s="49"/>
      <c r="U19" s="49"/>
      <c r="V19" s="49"/>
      <c r="W19" s="49"/>
    </row>
    <row r="20" spans="1:23" ht="18.75">
      <c r="A20" s="6"/>
      <c r="B20" s="8" t="s">
        <v>385</v>
      </c>
      <c r="C20" s="32"/>
      <c r="D20" s="55"/>
      <c r="E20" s="55"/>
      <c r="F20" s="434"/>
      <c r="G20" s="66"/>
      <c r="H20" s="67"/>
      <c r="I20" s="66"/>
      <c r="J20" s="67"/>
      <c r="K20" s="68"/>
      <c r="L20" s="78">
        <f t="shared" si="0"/>
        <v>0</v>
      </c>
      <c r="M20" s="66"/>
      <c r="N20" s="76"/>
      <c r="R20" s="49"/>
      <c r="T20" s="49"/>
      <c r="U20" s="49"/>
      <c r="V20" s="49"/>
      <c r="W20" s="49"/>
    </row>
    <row r="21" spans="1:23" ht="18.75">
      <c r="A21" s="6"/>
      <c r="B21" s="8" t="s">
        <v>147</v>
      </c>
      <c r="C21" s="32"/>
      <c r="D21" s="55"/>
      <c r="E21" s="55"/>
      <c r="F21" s="434"/>
      <c r="G21" s="66"/>
      <c r="H21" s="67"/>
      <c r="I21" s="66"/>
      <c r="J21" s="67"/>
      <c r="K21" s="68"/>
      <c r="L21" s="78">
        <f t="shared" si="0"/>
        <v>0</v>
      </c>
      <c r="M21" s="66"/>
      <c r="N21" s="76"/>
      <c r="R21" s="49"/>
      <c r="T21" s="49"/>
      <c r="U21" s="49"/>
      <c r="V21" s="49"/>
      <c r="W21" s="49"/>
    </row>
    <row r="22" spans="1:23" ht="18.75">
      <c r="A22" s="6"/>
      <c r="B22" s="8" t="s">
        <v>329</v>
      </c>
      <c r="C22" s="32"/>
      <c r="D22" s="55"/>
      <c r="E22" s="55"/>
      <c r="F22" s="434"/>
      <c r="G22" s="66"/>
      <c r="H22" s="67"/>
      <c r="I22" s="66"/>
      <c r="J22" s="67"/>
      <c r="K22" s="68"/>
      <c r="L22" s="78">
        <f t="shared" si="0"/>
        <v>0</v>
      </c>
      <c r="M22" s="66"/>
      <c r="N22" s="76"/>
      <c r="R22" s="49"/>
      <c r="T22" s="49"/>
      <c r="U22" s="49"/>
      <c r="V22" s="49"/>
      <c r="W22" s="49"/>
    </row>
    <row r="23" spans="1:23" ht="18.75">
      <c r="A23" s="6"/>
      <c r="B23" s="703" t="s">
        <v>148</v>
      </c>
      <c r="C23" s="32"/>
      <c r="D23" s="55"/>
      <c r="E23" s="55"/>
      <c r="F23" s="434"/>
      <c r="G23" s="66"/>
      <c r="H23" s="67"/>
      <c r="I23" s="66"/>
      <c r="J23" s="67"/>
      <c r="K23" s="68"/>
      <c r="L23" s="78">
        <f t="shared" si="0"/>
        <v>0</v>
      </c>
      <c r="M23" s="66"/>
      <c r="N23" s="76"/>
      <c r="R23" s="49"/>
      <c r="T23" s="49"/>
      <c r="U23" s="49"/>
      <c r="V23" s="49"/>
      <c r="W23" s="49"/>
    </row>
    <row r="24" spans="1:23" ht="18.75">
      <c r="A24" s="6"/>
      <c r="B24" s="703" t="s">
        <v>149</v>
      </c>
      <c r="C24" s="32"/>
      <c r="D24" s="55"/>
      <c r="E24" s="55"/>
      <c r="F24" s="434"/>
      <c r="G24" s="66"/>
      <c r="H24" s="67"/>
      <c r="I24" s="66"/>
      <c r="J24" s="67"/>
      <c r="K24" s="68"/>
      <c r="L24" s="78">
        <f t="shared" si="0"/>
        <v>0</v>
      </c>
      <c r="M24" s="66"/>
      <c r="N24" s="76"/>
      <c r="R24" s="49"/>
      <c r="T24" s="49"/>
      <c r="U24" s="49"/>
      <c r="V24" s="49"/>
      <c r="W24" s="49"/>
    </row>
    <row r="25" spans="1:23" ht="18.75">
      <c r="A25" s="6"/>
      <c r="B25" s="8" t="s">
        <v>150</v>
      </c>
      <c r="C25" s="32"/>
      <c r="D25" s="55"/>
      <c r="E25" s="55"/>
      <c r="F25" s="434"/>
      <c r="G25" s="66"/>
      <c r="H25" s="67"/>
      <c r="I25" s="66"/>
      <c r="J25" s="67"/>
      <c r="K25" s="68"/>
      <c r="L25" s="78">
        <f t="shared" si="0"/>
        <v>0</v>
      </c>
      <c r="M25" s="66"/>
      <c r="N25" s="76"/>
      <c r="R25" s="49"/>
      <c r="T25" s="49"/>
      <c r="U25" s="49"/>
      <c r="V25" s="49"/>
      <c r="W25" s="49"/>
    </row>
    <row r="26" spans="1:23" ht="18.75">
      <c r="A26" s="6"/>
      <c r="B26" s="8" t="s">
        <v>330</v>
      </c>
      <c r="C26" s="32"/>
      <c r="D26" s="55"/>
      <c r="E26" s="55"/>
      <c r="F26" s="434"/>
      <c r="G26" s="66"/>
      <c r="H26" s="67"/>
      <c r="I26" s="66"/>
      <c r="J26" s="67"/>
      <c r="K26" s="68"/>
      <c r="L26" s="78">
        <f t="shared" si="0"/>
        <v>0</v>
      </c>
      <c r="M26" s="66"/>
      <c r="N26" s="76"/>
      <c r="R26" s="49"/>
      <c r="T26" s="49"/>
      <c r="U26" s="49"/>
      <c r="V26" s="49"/>
      <c r="W26" s="49"/>
    </row>
    <row r="27" spans="1:23" ht="18.75">
      <c r="A27" s="6"/>
      <c r="B27" s="541" t="s">
        <v>83</v>
      </c>
      <c r="C27" s="496"/>
      <c r="D27" s="32"/>
      <c r="E27" s="32"/>
      <c r="F27" s="434"/>
      <c r="G27" s="66"/>
      <c r="H27" s="67"/>
      <c r="I27" s="66"/>
      <c r="J27" s="67"/>
      <c r="K27" s="68"/>
      <c r="L27" s="78">
        <f t="shared" si="0"/>
        <v>0</v>
      </c>
      <c r="M27" s="66"/>
      <c r="N27" s="76"/>
      <c r="R27" s="49"/>
      <c r="T27" s="49"/>
      <c r="U27" s="49"/>
      <c r="V27" s="49"/>
      <c r="W27" s="49"/>
    </row>
    <row r="28" spans="1:23" ht="18.75">
      <c r="A28" s="6"/>
      <c r="B28" s="498" t="s">
        <v>121</v>
      </c>
      <c r="D28" s="32"/>
      <c r="E28" s="32"/>
      <c r="F28" s="532"/>
      <c r="G28" s="66"/>
      <c r="H28" s="67"/>
      <c r="I28" s="66"/>
      <c r="J28" s="67"/>
      <c r="K28" s="68"/>
      <c r="L28" s="78">
        <f>F28-H28-J28</f>
        <v>0</v>
      </c>
      <c r="M28" s="66"/>
      <c r="N28" s="76"/>
      <c r="R28" s="49"/>
      <c r="T28" s="49"/>
      <c r="U28" s="49"/>
      <c r="V28" s="49"/>
      <c r="W28" s="49"/>
    </row>
    <row r="29" spans="1:23" ht="18.75">
      <c r="A29" s="6"/>
      <c r="B29" s="498" t="s">
        <v>346</v>
      </c>
      <c r="C29" s="502"/>
      <c r="D29" s="32"/>
      <c r="E29" s="32"/>
      <c r="F29" s="583"/>
      <c r="G29" s="66"/>
      <c r="H29" s="67"/>
      <c r="I29" s="66"/>
      <c r="J29" s="67"/>
      <c r="K29" s="68"/>
      <c r="L29" s="78">
        <f>F29-H29-J29</f>
        <v>0</v>
      </c>
      <c r="M29" s="66"/>
      <c r="N29" s="76"/>
      <c r="R29" s="49"/>
      <c r="T29" s="49"/>
      <c r="U29" s="49"/>
      <c r="V29" s="49"/>
      <c r="W29" s="49"/>
    </row>
    <row r="30" spans="1:23" ht="15.75">
      <c r="A30" s="6"/>
      <c r="B30" s="32"/>
      <c r="C30" s="32"/>
      <c r="D30" s="55"/>
      <c r="E30" s="55"/>
      <c r="F30" s="73"/>
      <c r="G30" s="66"/>
      <c r="H30" s="74"/>
      <c r="I30" s="66"/>
      <c r="J30" s="66"/>
      <c r="K30" s="74"/>
      <c r="L30" s="66"/>
      <c r="M30" s="66"/>
      <c r="N30" s="76"/>
      <c r="Q30" s="79"/>
      <c r="R30" s="80"/>
      <c r="T30" s="80"/>
      <c r="U30" s="80"/>
      <c r="V30" s="80"/>
      <c r="W30" s="80"/>
    </row>
    <row r="31" spans="1:23" ht="18.75">
      <c r="A31" s="6"/>
      <c r="B31" s="8" t="s">
        <v>151</v>
      </c>
      <c r="C31" s="32"/>
      <c r="D31" s="55"/>
      <c r="E31" s="55"/>
      <c r="F31" s="77"/>
      <c r="G31" s="66"/>
      <c r="H31" s="74"/>
      <c r="I31" s="66"/>
      <c r="J31" s="74"/>
      <c r="K31" s="74"/>
      <c r="L31" s="66"/>
      <c r="M31" s="66"/>
      <c r="N31" s="76"/>
      <c r="Q31" s="79"/>
      <c r="R31" s="81"/>
      <c r="T31" s="81"/>
      <c r="U31" s="81"/>
      <c r="V31" s="81"/>
      <c r="W31" s="81"/>
    </row>
    <row r="32" spans="1:254" ht="18.75">
      <c r="A32" s="6"/>
      <c r="B32" s="8" t="s">
        <v>152</v>
      </c>
      <c r="C32" s="55"/>
      <c r="D32" s="16"/>
      <c r="E32" s="55"/>
      <c r="F32" s="434"/>
      <c r="G32" s="66"/>
      <c r="H32" s="67"/>
      <c r="I32" s="66"/>
      <c r="J32" s="67"/>
      <c r="K32" s="68"/>
      <c r="L32" s="82">
        <f>F32-H32-J32</f>
        <v>0</v>
      </c>
      <c r="M32" s="66"/>
      <c r="N32" s="76"/>
      <c r="Q32" s="83"/>
      <c r="R32" s="80"/>
      <c r="S32" s="54"/>
      <c r="T32" s="80"/>
      <c r="U32" s="80"/>
      <c r="V32" s="80"/>
      <c r="W32" s="80"/>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row>
    <row r="33" spans="1:23" ht="18.75">
      <c r="A33" s="6"/>
      <c r="B33" s="8" t="s">
        <v>153</v>
      </c>
      <c r="C33" s="32"/>
      <c r="D33" s="55"/>
      <c r="E33" s="55"/>
      <c r="F33" s="434"/>
      <c r="G33" s="66"/>
      <c r="H33" s="67"/>
      <c r="I33" s="66"/>
      <c r="J33" s="67"/>
      <c r="K33" s="68"/>
      <c r="L33" s="82">
        <f>F33-H33-J33</f>
        <v>0</v>
      </c>
      <c r="M33" s="66"/>
      <c r="N33" s="76"/>
      <c r="R33" s="49"/>
      <c r="T33" s="49"/>
      <c r="U33" s="49"/>
      <c r="V33" s="49"/>
      <c r="W33" s="49"/>
    </row>
    <row r="34" spans="1:23" ht="18.75">
      <c r="A34" s="6"/>
      <c r="B34" s="8"/>
      <c r="C34" s="32"/>
      <c r="D34" s="55"/>
      <c r="E34" s="55"/>
      <c r="F34" s="84"/>
      <c r="G34" s="85"/>
      <c r="H34" s="85"/>
      <c r="I34" s="85"/>
      <c r="J34" s="85"/>
      <c r="K34" s="85"/>
      <c r="L34" s="86"/>
      <c r="M34" s="66"/>
      <c r="N34" s="76"/>
      <c r="R34" s="49"/>
      <c r="T34" s="49"/>
      <c r="U34" s="49"/>
      <c r="V34" s="49"/>
      <c r="W34" s="49"/>
    </row>
    <row r="35" spans="1:23" ht="18.75">
      <c r="A35" s="6"/>
      <c r="B35" s="8" t="s">
        <v>154</v>
      </c>
      <c r="C35" s="32"/>
      <c r="D35" s="55"/>
      <c r="E35" s="55"/>
      <c r="F35" s="77"/>
      <c r="G35" s="85"/>
      <c r="H35" s="74"/>
      <c r="I35" s="85"/>
      <c r="J35" s="74"/>
      <c r="K35" s="85"/>
      <c r="L35" s="86"/>
      <c r="M35" s="85"/>
      <c r="N35" s="85"/>
      <c r="Q35" s="64"/>
      <c r="R35" s="49"/>
      <c r="T35" s="49"/>
      <c r="U35" s="49"/>
      <c r="V35" s="49"/>
      <c r="W35" s="49"/>
    </row>
    <row r="36" spans="1:23" ht="18.75">
      <c r="A36" s="6"/>
      <c r="B36" s="87" t="s">
        <v>155</v>
      </c>
      <c r="C36" s="88"/>
      <c r="D36" s="89">
        <f>IF(SUM(F18:F33)&lt;&gt;0,F36/SUM(F18:F33),"")</f>
      </c>
      <c r="E36" s="55"/>
      <c r="F36" s="434"/>
      <c r="G36" s="66"/>
      <c r="H36" s="67"/>
      <c r="I36" s="66"/>
      <c r="J36" s="67"/>
      <c r="K36" s="68"/>
      <c r="L36" s="82">
        <f>F36-H36-J36</f>
        <v>0</v>
      </c>
      <c r="M36" s="66"/>
      <c r="N36" s="90"/>
      <c r="R36" s="49"/>
      <c r="T36" s="49"/>
      <c r="U36" s="49"/>
      <c r="V36" s="49"/>
      <c r="W36" s="49"/>
    </row>
    <row r="37" spans="1:23" ht="18.75">
      <c r="A37" s="6"/>
      <c r="B37" s="87" t="s">
        <v>156</v>
      </c>
      <c r="C37" s="88"/>
      <c r="D37" s="89">
        <f>IF(SUM(F40:F63)&lt;&gt;0,F37/SUM(F40:F63),"")</f>
      </c>
      <c r="E37" s="55"/>
      <c r="F37" s="434"/>
      <c r="G37" s="66"/>
      <c r="H37" s="67"/>
      <c r="I37" s="66"/>
      <c r="J37" s="67"/>
      <c r="K37" s="68"/>
      <c r="L37" s="82">
        <f>F37-H37-J37</f>
        <v>0</v>
      </c>
      <c r="M37" s="66"/>
      <c r="N37" s="76"/>
      <c r="Q37" s="64"/>
      <c r="R37" s="49"/>
      <c r="T37" s="49"/>
      <c r="U37" s="49"/>
      <c r="V37" s="49"/>
      <c r="W37" s="49"/>
    </row>
    <row r="38" spans="1:23" ht="15.75">
      <c r="A38" s="6"/>
      <c r="B38" s="32"/>
      <c r="C38" s="32"/>
      <c r="D38" s="55"/>
      <c r="E38" s="55"/>
      <c r="F38" s="77"/>
      <c r="G38" s="66"/>
      <c r="H38" s="74"/>
      <c r="I38" s="66"/>
      <c r="J38" s="74"/>
      <c r="K38" s="68"/>
      <c r="L38" s="66"/>
      <c r="M38" s="66"/>
      <c r="N38" s="76"/>
      <c r="R38" s="49"/>
      <c r="T38" s="49"/>
      <c r="U38" s="49"/>
      <c r="V38" s="49"/>
      <c r="W38" s="49"/>
    </row>
    <row r="39" spans="1:23" ht="18.75">
      <c r="A39" s="6"/>
      <c r="B39" s="8" t="s">
        <v>157</v>
      </c>
      <c r="C39" s="32"/>
      <c r="D39" s="55"/>
      <c r="E39" s="55"/>
      <c r="F39" s="77"/>
      <c r="G39" s="66"/>
      <c r="H39" s="74"/>
      <c r="I39" s="66"/>
      <c r="J39" s="74"/>
      <c r="K39" s="68"/>
      <c r="L39" s="66"/>
      <c r="M39" s="66"/>
      <c r="N39" s="76"/>
      <c r="R39" s="49"/>
      <c r="T39" s="49"/>
      <c r="U39" s="49"/>
      <c r="V39" s="49"/>
      <c r="W39" s="49"/>
    </row>
    <row r="40" spans="1:23" ht="18.75">
      <c r="A40" s="6"/>
      <c r="B40" s="8" t="s">
        <v>158</v>
      </c>
      <c r="C40" s="32"/>
      <c r="D40" s="55"/>
      <c r="E40" s="55"/>
      <c r="F40" s="434"/>
      <c r="G40" s="66"/>
      <c r="H40" s="67"/>
      <c r="I40" s="66"/>
      <c r="J40" s="67"/>
      <c r="K40" s="68"/>
      <c r="L40" s="71">
        <f>F40-H40-J40-N40</f>
        <v>0</v>
      </c>
      <c r="M40" s="66"/>
      <c r="N40" s="67"/>
      <c r="R40" s="49"/>
      <c r="T40" s="49"/>
      <c r="U40" s="49"/>
      <c r="V40" s="49"/>
      <c r="W40" s="49"/>
    </row>
    <row r="41" spans="1:23" ht="18.75">
      <c r="A41" s="6"/>
      <c r="B41" s="8" t="s">
        <v>159</v>
      </c>
      <c r="C41" s="32"/>
      <c r="D41" s="55"/>
      <c r="E41" s="55"/>
      <c r="F41" s="434"/>
      <c r="G41" s="66"/>
      <c r="H41" s="67"/>
      <c r="I41" s="66"/>
      <c r="J41" s="67"/>
      <c r="K41" s="68"/>
      <c r="L41" s="78">
        <f aca="true" t="shared" si="1" ref="L41:L49">F41-H41-J41</f>
        <v>0</v>
      </c>
      <c r="M41" s="66"/>
      <c r="N41" s="76"/>
      <c r="R41" s="49"/>
      <c r="T41" s="49"/>
      <c r="U41" s="49"/>
      <c r="V41" s="49"/>
      <c r="W41" s="49"/>
    </row>
    <row r="42" spans="1:23" ht="18.75">
      <c r="A42" s="6"/>
      <c r="B42" s="8" t="s">
        <v>388</v>
      </c>
      <c r="C42" s="32"/>
      <c r="D42" s="55"/>
      <c r="E42" s="55"/>
      <c r="F42" s="434"/>
      <c r="G42" s="66"/>
      <c r="H42" s="67"/>
      <c r="I42" s="66"/>
      <c r="J42" s="67"/>
      <c r="K42" s="68"/>
      <c r="L42" s="78">
        <f t="shared" si="1"/>
        <v>0</v>
      </c>
      <c r="M42" s="66"/>
      <c r="N42" s="76"/>
      <c r="R42" s="49"/>
      <c r="T42" s="49"/>
      <c r="U42" s="49"/>
      <c r="V42" s="49"/>
      <c r="W42" s="49"/>
    </row>
    <row r="43" spans="1:23" ht="18.75">
      <c r="A43" s="6"/>
      <c r="B43" s="703" t="s">
        <v>160</v>
      </c>
      <c r="C43" s="91"/>
      <c r="D43" s="55"/>
      <c r="E43" s="55"/>
      <c r="F43" s="434"/>
      <c r="G43" s="66"/>
      <c r="H43" s="67"/>
      <c r="I43" s="66"/>
      <c r="J43" s="67"/>
      <c r="K43" s="68"/>
      <c r="L43" s="78">
        <f t="shared" si="1"/>
        <v>0</v>
      </c>
      <c r="M43" s="66"/>
      <c r="N43" s="76"/>
      <c r="R43" s="49"/>
      <c r="T43" s="49"/>
      <c r="U43" s="49"/>
      <c r="V43" s="49"/>
      <c r="W43" s="49"/>
    </row>
    <row r="44" spans="1:23" ht="18.75">
      <c r="A44" s="6"/>
      <c r="B44" s="8" t="s">
        <v>161</v>
      </c>
      <c r="C44" s="32"/>
      <c r="D44" s="55"/>
      <c r="E44" s="55"/>
      <c r="F44" s="434"/>
      <c r="G44" s="66"/>
      <c r="H44" s="67"/>
      <c r="I44" s="66"/>
      <c r="J44" s="67"/>
      <c r="K44" s="68"/>
      <c r="L44" s="78">
        <f t="shared" si="1"/>
        <v>0</v>
      </c>
      <c r="M44" s="66"/>
      <c r="N44" s="76"/>
      <c r="R44" s="49"/>
      <c r="T44" s="49"/>
      <c r="U44" s="49"/>
      <c r="V44" s="49"/>
      <c r="W44" s="49"/>
    </row>
    <row r="45" spans="1:23" ht="18.75">
      <c r="A45" s="6"/>
      <c r="B45" s="8" t="s">
        <v>162</v>
      </c>
      <c r="C45" s="32"/>
      <c r="D45" s="55"/>
      <c r="E45" s="55"/>
      <c r="F45" s="434"/>
      <c r="G45" s="66"/>
      <c r="H45" s="67"/>
      <c r="I45" s="66"/>
      <c r="J45" s="67"/>
      <c r="K45" s="68"/>
      <c r="L45" s="78">
        <f t="shared" si="1"/>
        <v>0</v>
      </c>
      <c r="M45" s="66"/>
      <c r="N45" s="76"/>
      <c r="R45" s="49"/>
      <c r="T45" s="49"/>
      <c r="U45" s="49"/>
      <c r="V45" s="49"/>
      <c r="W45" s="49"/>
    </row>
    <row r="46" spans="1:23" ht="18.75">
      <c r="A46" s="6"/>
      <c r="B46" s="8" t="s">
        <v>163</v>
      </c>
      <c r="C46" s="32"/>
      <c r="D46" s="55"/>
      <c r="E46" s="55"/>
      <c r="F46" s="434"/>
      <c r="G46" s="66"/>
      <c r="H46" s="67"/>
      <c r="I46" s="66"/>
      <c r="J46" s="67"/>
      <c r="K46" s="68"/>
      <c r="L46" s="78">
        <f t="shared" si="1"/>
        <v>0</v>
      </c>
      <c r="M46" s="66"/>
      <c r="N46" s="76"/>
      <c r="R46" s="49"/>
      <c r="T46" s="49"/>
      <c r="U46" s="49"/>
      <c r="V46" s="49"/>
      <c r="W46" s="49"/>
    </row>
    <row r="47" spans="1:23" ht="18.75">
      <c r="A47" s="6"/>
      <c r="B47" s="8" t="s">
        <v>389</v>
      </c>
      <c r="C47" s="32"/>
      <c r="D47" s="55"/>
      <c r="E47" s="55"/>
      <c r="F47" s="434"/>
      <c r="G47" s="66"/>
      <c r="H47" s="67"/>
      <c r="I47" s="66"/>
      <c r="J47" s="67"/>
      <c r="K47" s="68"/>
      <c r="L47" s="78">
        <f t="shared" si="1"/>
        <v>0</v>
      </c>
      <c r="M47" s="66"/>
      <c r="N47" s="76"/>
      <c r="R47" s="49"/>
      <c r="T47" s="49"/>
      <c r="U47" s="49"/>
      <c r="V47" s="49"/>
      <c r="W47" s="49"/>
    </row>
    <row r="48" spans="1:23" ht="18.75">
      <c r="A48" s="6"/>
      <c r="B48" s="8" t="s">
        <v>390</v>
      </c>
      <c r="C48" s="32"/>
      <c r="D48" s="55"/>
      <c r="E48" s="55"/>
      <c r="F48" s="434"/>
      <c r="G48" s="66"/>
      <c r="H48" s="67"/>
      <c r="I48" s="66"/>
      <c r="J48" s="67"/>
      <c r="K48" s="68"/>
      <c r="L48" s="78">
        <f t="shared" si="1"/>
        <v>0</v>
      </c>
      <c r="M48" s="66"/>
      <c r="N48" s="76"/>
      <c r="R48" s="49"/>
      <c r="T48" s="49"/>
      <c r="U48" s="49"/>
      <c r="V48" s="49"/>
      <c r="W48" s="49"/>
    </row>
    <row r="49" spans="1:23" ht="18.75">
      <c r="A49" s="6"/>
      <c r="B49" s="8" t="s">
        <v>164</v>
      </c>
      <c r="C49" s="32"/>
      <c r="D49" s="55"/>
      <c r="E49" s="55"/>
      <c r="F49" s="434"/>
      <c r="G49" s="66"/>
      <c r="H49" s="67"/>
      <c r="I49" s="66"/>
      <c r="J49" s="67"/>
      <c r="K49" s="68"/>
      <c r="L49" s="78">
        <f t="shared" si="1"/>
        <v>0</v>
      </c>
      <c r="M49" s="66"/>
      <c r="N49" s="67"/>
      <c r="Q49" s="64"/>
      <c r="R49" s="49"/>
      <c r="T49" s="49"/>
      <c r="U49" s="49"/>
      <c r="V49" s="49"/>
      <c r="W49" s="49"/>
    </row>
    <row r="50" spans="1:23" ht="18.75">
      <c r="A50" s="6"/>
      <c r="B50" s="8" t="s">
        <v>165</v>
      </c>
      <c r="C50" s="32"/>
      <c r="D50" s="55"/>
      <c r="E50" s="55"/>
      <c r="F50" s="434"/>
      <c r="G50" s="66"/>
      <c r="H50" s="67"/>
      <c r="I50" s="66"/>
      <c r="J50" s="67"/>
      <c r="K50" s="68"/>
      <c r="L50" s="78">
        <f>F50-H50-J50</f>
        <v>0</v>
      </c>
      <c r="M50" s="66"/>
      <c r="N50" s="92"/>
      <c r="Q50" s="64"/>
      <c r="R50" s="49"/>
      <c r="T50" s="49"/>
      <c r="U50" s="49"/>
      <c r="V50" s="49"/>
      <c r="W50" s="49"/>
    </row>
    <row r="51" spans="1:23" ht="18.75">
      <c r="A51" s="6"/>
      <c r="B51" s="8" t="s">
        <v>391</v>
      </c>
      <c r="C51" s="32"/>
      <c r="D51" s="55"/>
      <c r="E51" s="55"/>
      <c r="F51" s="434"/>
      <c r="G51" s="66"/>
      <c r="H51" s="67"/>
      <c r="I51" s="66"/>
      <c r="J51" s="67"/>
      <c r="K51" s="68"/>
      <c r="L51" s="78">
        <f>F51-H51-J51</f>
        <v>0</v>
      </c>
      <c r="M51" s="66"/>
      <c r="N51" s="67"/>
      <c r="R51" s="49"/>
      <c r="T51" s="49"/>
      <c r="U51" s="49"/>
      <c r="V51" s="49"/>
      <c r="W51" s="49"/>
    </row>
    <row r="52" spans="1:23" ht="15.75">
      <c r="A52" s="6"/>
      <c r="B52" s="32"/>
      <c r="C52" s="32"/>
      <c r="D52" s="55"/>
      <c r="E52" s="55"/>
      <c r="F52" s="74"/>
      <c r="G52" s="66"/>
      <c r="H52" s="74"/>
      <c r="I52" s="66"/>
      <c r="J52" s="74"/>
      <c r="K52" s="74"/>
      <c r="L52" s="66"/>
      <c r="M52" s="66"/>
      <c r="N52" s="92"/>
      <c r="Q52" s="79"/>
      <c r="R52" s="80"/>
      <c r="T52" s="80"/>
      <c r="U52" s="80"/>
      <c r="V52" s="80"/>
      <c r="W52" s="80"/>
    </row>
    <row r="53" spans="1:23" ht="18.75">
      <c r="A53" s="6"/>
      <c r="B53" s="8" t="s">
        <v>166</v>
      </c>
      <c r="C53" s="32"/>
      <c r="D53" s="55"/>
      <c r="E53" s="55"/>
      <c r="F53" s="74"/>
      <c r="G53" s="66"/>
      <c r="H53" s="74"/>
      <c r="I53" s="66"/>
      <c r="J53" s="74"/>
      <c r="K53" s="74"/>
      <c r="L53" s="66"/>
      <c r="M53" s="66"/>
      <c r="N53" s="92"/>
      <c r="Q53" s="93"/>
      <c r="R53" s="80"/>
      <c r="T53" s="80"/>
      <c r="U53" s="80"/>
      <c r="V53" s="80"/>
      <c r="W53" s="80"/>
    </row>
    <row r="54" spans="1:23" ht="18.75">
      <c r="A54" s="6"/>
      <c r="B54" s="8" t="s">
        <v>167</v>
      </c>
      <c r="C54" s="32"/>
      <c r="D54" s="55"/>
      <c r="E54" s="55"/>
      <c r="F54" s="434"/>
      <c r="G54" s="66"/>
      <c r="H54" s="67"/>
      <c r="I54" s="66"/>
      <c r="J54" s="67"/>
      <c r="K54" s="68"/>
      <c r="L54" s="78">
        <f aca="true" t="shared" si="2" ref="L54:L63">F54-H54-J54</f>
        <v>0</v>
      </c>
      <c r="M54" s="66"/>
      <c r="N54" s="67"/>
      <c r="R54" s="49"/>
      <c r="T54" s="49"/>
      <c r="U54" s="49"/>
      <c r="V54" s="49"/>
      <c r="W54" s="49"/>
    </row>
    <row r="55" spans="1:23" ht="18.75">
      <c r="A55" s="6"/>
      <c r="B55" s="8" t="s">
        <v>168</v>
      </c>
      <c r="C55" s="32"/>
      <c r="D55" s="55"/>
      <c r="E55" s="55"/>
      <c r="F55" s="503"/>
      <c r="G55" s="66"/>
      <c r="H55" s="67"/>
      <c r="I55" s="66"/>
      <c r="J55" s="67"/>
      <c r="K55" s="68"/>
      <c r="L55" s="78">
        <f t="shared" si="2"/>
        <v>0</v>
      </c>
      <c r="M55" s="66"/>
      <c r="N55" s="67"/>
      <c r="Q55" s="64"/>
      <c r="R55" s="49"/>
      <c r="T55" s="49"/>
      <c r="U55" s="49"/>
      <c r="V55" s="49"/>
      <c r="W55" s="49"/>
    </row>
    <row r="56" spans="1:23" ht="18.75">
      <c r="A56" s="6"/>
      <c r="B56" s="8" t="s">
        <v>169</v>
      </c>
      <c r="C56" s="91"/>
      <c r="D56" s="55"/>
      <c r="E56" s="55"/>
      <c r="F56" s="434"/>
      <c r="G56" s="66"/>
      <c r="H56" s="67"/>
      <c r="I56" s="66"/>
      <c r="J56" s="67"/>
      <c r="K56" s="68"/>
      <c r="L56" s="78">
        <f t="shared" si="2"/>
        <v>0</v>
      </c>
      <c r="M56" s="66"/>
      <c r="N56" s="67"/>
      <c r="R56" s="49"/>
      <c r="T56" s="49"/>
      <c r="U56" s="49"/>
      <c r="V56" s="49"/>
      <c r="W56" s="49"/>
    </row>
    <row r="57" spans="1:23" ht="18.75">
      <c r="A57" s="6"/>
      <c r="B57" s="8" t="s">
        <v>170</v>
      </c>
      <c r="C57" s="32"/>
      <c r="D57" s="55"/>
      <c r="E57" s="55"/>
      <c r="F57" s="434"/>
      <c r="G57" s="66"/>
      <c r="H57" s="67"/>
      <c r="I57" s="66"/>
      <c r="J57" s="67"/>
      <c r="K57" s="68"/>
      <c r="L57" s="78">
        <f t="shared" si="2"/>
        <v>0</v>
      </c>
      <c r="M57" s="66"/>
      <c r="N57" s="67"/>
      <c r="R57" s="49"/>
      <c r="T57" s="49"/>
      <c r="U57" s="49"/>
      <c r="V57" s="49"/>
      <c r="W57" s="49"/>
    </row>
    <row r="58" spans="1:23" ht="18.75">
      <c r="A58" s="6"/>
      <c r="B58" s="8" t="s">
        <v>392</v>
      </c>
      <c r="C58" s="32"/>
      <c r="D58" s="55"/>
      <c r="E58" s="55"/>
      <c r="F58" s="434"/>
      <c r="G58" s="66"/>
      <c r="H58" s="67"/>
      <c r="I58" s="66"/>
      <c r="J58" s="67"/>
      <c r="K58" s="68"/>
      <c r="L58" s="78">
        <f t="shared" si="2"/>
        <v>0</v>
      </c>
      <c r="M58" s="66"/>
      <c r="N58" s="67"/>
      <c r="R58" s="49"/>
      <c r="T58" s="49"/>
      <c r="U58" s="49"/>
      <c r="V58" s="49"/>
      <c r="W58" s="49"/>
    </row>
    <row r="59" spans="1:23" ht="18.75">
      <c r="A59" s="6"/>
      <c r="B59" s="8" t="s">
        <v>172</v>
      </c>
      <c r="C59" s="32"/>
      <c r="D59" s="55"/>
      <c r="E59" s="55"/>
      <c r="F59" s="434"/>
      <c r="G59" s="66"/>
      <c r="H59" s="67"/>
      <c r="I59" s="66"/>
      <c r="J59" s="67"/>
      <c r="K59" s="68"/>
      <c r="L59" s="78">
        <f t="shared" si="2"/>
        <v>0</v>
      </c>
      <c r="M59" s="66"/>
      <c r="N59" s="92"/>
      <c r="R59" s="49"/>
      <c r="T59" s="49"/>
      <c r="U59" s="49"/>
      <c r="V59" s="49"/>
      <c r="W59" s="49"/>
    </row>
    <row r="60" spans="1:23" ht="18.75">
      <c r="A60" s="6"/>
      <c r="B60" s="8" t="s">
        <v>173</v>
      </c>
      <c r="C60" s="32"/>
      <c r="D60" s="55"/>
      <c r="E60" s="55"/>
      <c r="F60" s="65"/>
      <c r="G60" s="66"/>
      <c r="H60" s="67"/>
      <c r="I60" s="66"/>
      <c r="J60" s="67"/>
      <c r="K60" s="68"/>
      <c r="L60" s="78">
        <f t="shared" si="2"/>
        <v>0</v>
      </c>
      <c r="M60" s="66"/>
      <c r="N60" s="92"/>
      <c r="R60" s="49"/>
      <c r="T60" s="49"/>
      <c r="U60" s="49"/>
      <c r="V60" s="49"/>
      <c r="W60" s="49"/>
    </row>
    <row r="61" spans="1:23" ht="18.75">
      <c r="A61" s="6"/>
      <c r="B61" s="559" t="s">
        <v>349</v>
      </c>
      <c r="C61" s="32"/>
      <c r="D61" s="55"/>
      <c r="E61" s="55"/>
      <c r="F61" s="434"/>
      <c r="G61" s="66"/>
      <c r="H61" s="533">
        <f>F61</f>
        <v>0</v>
      </c>
      <c r="I61" s="66"/>
      <c r="J61" s="67"/>
      <c r="K61" s="68"/>
      <c r="L61" s="78">
        <f t="shared" si="2"/>
        <v>0</v>
      </c>
      <c r="M61" s="66"/>
      <c r="N61" s="67"/>
      <c r="R61" s="49"/>
      <c r="T61" s="49"/>
      <c r="U61" s="49"/>
      <c r="V61" s="49"/>
      <c r="W61" s="49"/>
    </row>
    <row r="62" spans="1:23" ht="18.75">
      <c r="A62" s="6"/>
      <c r="B62" s="8" t="s">
        <v>393</v>
      </c>
      <c r="C62" s="32"/>
      <c r="D62" s="55"/>
      <c r="E62" s="55"/>
      <c r="F62" s="434"/>
      <c r="G62" s="66"/>
      <c r="H62" s="533">
        <f>+F62</f>
        <v>0</v>
      </c>
      <c r="I62" s="66"/>
      <c r="J62" s="67"/>
      <c r="K62" s="68"/>
      <c r="L62" s="78">
        <f t="shared" si="2"/>
        <v>0</v>
      </c>
      <c r="M62" s="66"/>
      <c r="N62" s="67"/>
      <c r="R62" s="49"/>
      <c r="T62" s="49"/>
      <c r="U62" s="49"/>
      <c r="V62" s="49"/>
      <c r="W62" s="49"/>
    </row>
    <row r="63" spans="1:23" ht="18.75">
      <c r="A63" s="6"/>
      <c r="B63" s="8" t="s">
        <v>171</v>
      </c>
      <c r="C63" s="496"/>
      <c r="D63" s="32"/>
      <c r="E63" s="32"/>
      <c r="F63" s="434"/>
      <c r="G63" s="66"/>
      <c r="H63" s="67"/>
      <c r="I63" s="66"/>
      <c r="J63" s="67"/>
      <c r="K63" s="68"/>
      <c r="L63" s="78">
        <f t="shared" si="2"/>
        <v>0</v>
      </c>
      <c r="M63" s="66"/>
      <c r="N63" s="76"/>
      <c r="R63" s="49"/>
      <c r="T63" s="49"/>
      <c r="U63" s="49"/>
      <c r="V63" s="49"/>
      <c r="W63" s="49"/>
    </row>
    <row r="64" ht="12.75">
      <c r="A64" s="6"/>
    </row>
    <row r="65" spans="1:23" ht="21" thickBot="1">
      <c r="A65" s="6"/>
      <c r="B65" s="38" t="s">
        <v>174</v>
      </c>
      <c r="C65" s="591"/>
      <c r="D65" s="590"/>
      <c r="E65" s="55"/>
      <c r="F65" s="94">
        <f>SUM(F13:F64)</f>
        <v>0</v>
      </c>
      <c r="G65" s="66"/>
      <c r="H65" s="94">
        <f>SUM(H13:H63)</f>
        <v>0</v>
      </c>
      <c r="I65" s="95"/>
      <c r="J65" s="94">
        <f>SUM(J13:J63)</f>
        <v>0</v>
      </c>
      <c r="K65" s="95"/>
      <c r="L65" s="94">
        <f>SUM(L13:L63)</f>
        <v>0</v>
      </c>
      <c r="M65" s="66"/>
      <c r="N65" s="94">
        <f>SUM(N13:N63)</f>
        <v>0</v>
      </c>
      <c r="R65" s="49"/>
      <c r="T65" s="49"/>
      <c r="U65" s="49"/>
      <c r="V65" s="49"/>
      <c r="W65" s="49"/>
    </row>
    <row r="66" spans="1:23" ht="16.5" thickTop="1">
      <c r="A66" s="6"/>
      <c r="B66" s="32"/>
      <c r="C66" s="32"/>
      <c r="D66" s="55"/>
      <c r="E66" s="55"/>
      <c r="F66" s="74"/>
      <c r="G66" s="66"/>
      <c r="H66" s="66"/>
      <c r="I66" s="66"/>
      <c r="J66" s="66"/>
      <c r="K66" s="74"/>
      <c r="L66" s="66"/>
      <c r="M66" s="66"/>
      <c r="N66" s="66"/>
      <c r="R66" s="49"/>
      <c r="T66" s="49"/>
      <c r="U66" s="49"/>
      <c r="V66" s="49"/>
      <c r="W66" s="49"/>
    </row>
    <row r="67" spans="1:17" ht="18.75">
      <c r="A67" s="6"/>
      <c r="B67" s="657" t="s">
        <v>362</v>
      </c>
      <c r="C67" s="658"/>
      <c r="D67" s="659">
        <f>IF(F67&gt;0,L67/(F65-F13),"")</f>
      </c>
      <c r="E67" s="55"/>
      <c r="F67" s="96"/>
      <c r="G67" s="68"/>
      <c r="H67" s="96"/>
      <c r="I67" s="97"/>
      <c r="J67" s="96"/>
      <c r="L67" s="71">
        <f>F67-H67-J67</f>
        <v>0</v>
      </c>
      <c r="M67" s="89"/>
      <c r="N67" s="592"/>
      <c r="Q67" s="40"/>
    </row>
    <row r="68" spans="1:17" ht="18.75">
      <c r="A68" s="6"/>
      <c r="B68" s="657" t="s">
        <v>363</v>
      </c>
      <c r="C68" s="658"/>
      <c r="D68" s="659">
        <f>IF(F13&gt;0,F68/F13,"")</f>
      </c>
      <c r="E68" s="55"/>
      <c r="F68" s="655">
        <f>IF(F13&gt;0,(F13*0.04),0)</f>
        <v>0</v>
      </c>
      <c r="G68" s="68"/>
      <c r="H68" s="588"/>
      <c r="I68" s="97"/>
      <c r="J68" s="588"/>
      <c r="L68" s="71"/>
      <c r="M68" s="89"/>
      <c r="N68" s="656">
        <f>F68</f>
        <v>0</v>
      </c>
      <c r="Q68" s="40"/>
    </row>
    <row r="69" spans="1:23" ht="18.75">
      <c r="A69" s="6"/>
      <c r="B69" s="8" t="s">
        <v>175</v>
      </c>
      <c r="C69" s="32"/>
      <c r="D69" s="55"/>
      <c r="E69" s="55"/>
      <c r="F69" s="436"/>
      <c r="G69" s="66"/>
      <c r="H69" s="98">
        <f aca="true" t="shared" si="3" ref="H69:H75">F69</f>
        <v>0</v>
      </c>
      <c r="I69" s="66"/>
      <c r="J69" s="99" t="s">
        <v>65</v>
      </c>
      <c r="K69" s="100"/>
      <c r="L69" s="99" t="s">
        <v>65</v>
      </c>
      <c r="M69" s="66"/>
      <c r="N69" s="66"/>
      <c r="R69" s="49"/>
      <c r="T69" s="49"/>
      <c r="U69" s="49"/>
      <c r="V69" s="49"/>
      <c r="W69" s="49"/>
    </row>
    <row r="70" spans="1:22" ht="18.75">
      <c r="A70" s="6"/>
      <c r="B70" s="8" t="s">
        <v>176</v>
      </c>
      <c r="C70" s="32"/>
      <c r="D70" s="55"/>
      <c r="E70" s="55"/>
      <c r="F70" s="67"/>
      <c r="G70" s="66"/>
      <c r="H70" s="98">
        <f t="shared" si="3"/>
        <v>0</v>
      </c>
      <c r="I70" s="66"/>
      <c r="J70" s="99" t="s">
        <v>65</v>
      </c>
      <c r="K70" s="100"/>
      <c r="L70" s="99" t="s">
        <v>65</v>
      </c>
      <c r="M70" s="66"/>
      <c r="N70" s="66"/>
      <c r="T70" s="54"/>
      <c r="U70" s="54"/>
      <c r="V70" s="54"/>
    </row>
    <row r="71" spans="1:22" ht="18.75">
      <c r="A71" s="6"/>
      <c r="B71" s="8" t="s">
        <v>177</v>
      </c>
      <c r="C71" s="32"/>
      <c r="D71" s="55"/>
      <c r="E71" s="55"/>
      <c r="F71" s="67"/>
      <c r="G71" s="66"/>
      <c r="H71" s="98">
        <f t="shared" si="3"/>
        <v>0</v>
      </c>
      <c r="I71" s="66"/>
      <c r="J71" s="99" t="s">
        <v>65</v>
      </c>
      <c r="K71" s="100"/>
      <c r="L71" s="99" t="s">
        <v>65</v>
      </c>
      <c r="M71" s="66"/>
      <c r="N71" s="66"/>
      <c r="T71" s="54"/>
      <c r="U71" s="54"/>
      <c r="V71" s="54"/>
    </row>
    <row r="72" spans="1:14" ht="18.75">
      <c r="A72" s="6"/>
      <c r="B72" s="8" t="s">
        <v>178</v>
      </c>
      <c r="C72" s="32"/>
      <c r="D72" s="55"/>
      <c r="E72" s="55"/>
      <c r="F72" s="436"/>
      <c r="G72" s="66"/>
      <c r="H72" s="98">
        <f t="shared" si="3"/>
        <v>0</v>
      </c>
      <c r="I72" s="66"/>
      <c r="J72" s="99" t="s">
        <v>65</v>
      </c>
      <c r="K72" s="100"/>
      <c r="L72" s="99" t="s">
        <v>65</v>
      </c>
      <c r="M72" s="66"/>
      <c r="N72" s="66"/>
    </row>
    <row r="73" spans="1:252" ht="20.25">
      <c r="A73" s="6"/>
      <c r="B73" s="8" t="s">
        <v>179</v>
      </c>
      <c r="C73" s="87" t="s">
        <v>180</v>
      </c>
      <c r="D73" s="55"/>
      <c r="E73" s="55"/>
      <c r="F73" s="436"/>
      <c r="G73" s="95"/>
      <c r="H73" s="98">
        <f t="shared" si="3"/>
        <v>0</v>
      </c>
      <c r="I73" s="95"/>
      <c r="J73" s="99" t="s">
        <v>65</v>
      </c>
      <c r="K73" s="101"/>
      <c r="L73" s="99" t="s">
        <v>65</v>
      </c>
      <c r="M73" s="95"/>
      <c r="N73" s="76"/>
      <c r="O73" s="83"/>
      <c r="P73" s="54"/>
      <c r="Q73" s="54"/>
      <c r="R73" s="54"/>
      <c r="S73" s="54"/>
      <c r="T73" s="54"/>
      <c r="U73" s="54"/>
      <c r="V73" s="54"/>
      <c r="W73" s="54"/>
      <c r="X73" s="54"/>
      <c r="Y73" s="54"/>
      <c r="Z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row>
    <row r="74" spans="1:252" ht="20.25">
      <c r="A74" s="6"/>
      <c r="B74" s="8"/>
      <c r="C74" s="87" t="s">
        <v>98</v>
      </c>
      <c r="D74" s="55"/>
      <c r="E74" s="55"/>
      <c r="F74" s="436"/>
      <c r="G74" s="95"/>
      <c r="H74" s="98">
        <f t="shared" si="3"/>
        <v>0</v>
      </c>
      <c r="I74" s="95"/>
      <c r="J74" s="99" t="s">
        <v>65</v>
      </c>
      <c r="K74" s="101"/>
      <c r="L74" s="99" t="s">
        <v>65</v>
      </c>
      <c r="M74" s="95"/>
      <c r="N74" s="76"/>
      <c r="O74" s="83"/>
      <c r="P74" s="54"/>
      <c r="Q74" s="54"/>
      <c r="R74" s="54"/>
      <c r="S74" s="54"/>
      <c r="T74" s="54"/>
      <c r="U74" s="54"/>
      <c r="V74" s="54"/>
      <c r="W74" s="54"/>
      <c r="X74" s="54"/>
      <c r="Y74" s="54"/>
      <c r="Z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row>
    <row r="75" spans="1:17" ht="20.25">
      <c r="A75" s="6"/>
      <c r="B75" s="8"/>
      <c r="C75" s="87" t="s">
        <v>181</v>
      </c>
      <c r="D75" s="55"/>
      <c r="E75" s="55"/>
      <c r="F75" s="436"/>
      <c r="G75" s="95"/>
      <c r="H75" s="98">
        <f t="shared" si="3"/>
        <v>0</v>
      </c>
      <c r="I75" s="95"/>
      <c r="J75" s="99" t="s">
        <v>65</v>
      </c>
      <c r="K75" s="101"/>
      <c r="L75" s="99" t="s">
        <v>65</v>
      </c>
      <c r="M75" s="95"/>
      <c r="N75" s="76"/>
      <c r="O75" s="41"/>
      <c r="Q75" s="40"/>
    </row>
    <row r="76" spans="1:17" ht="20.25">
      <c r="A76" s="6"/>
      <c r="B76" s="8"/>
      <c r="C76" s="8" t="s">
        <v>182</v>
      </c>
      <c r="D76" s="55"/>
      <c r="E76" s="55"/>
      <c r="F76" s="436"/>
      <c r="G76" s="95"/>
      <c r="H76" s="98">
        <f>F76</f>
        <v>0</v>
      </c>
      <c r="I76" s="95"/>
      <c r="J76" s="99" t="s">
        <v>65</v>
      </c>
      <c r="K76" s="101"/>
      <c r="L76" s="99" t="s">
        <v>65</v>
      </c>
      <c r="M76" s="95"/>
      <c r="N76" s="76"/>
      <c r="O76" s="41"/>
      <c r="Q76" s="40"/>
    </row>
    <row r="77" spans="1:17" ht="20.25">
      <c r="A77" s="6"/>
      <c r="B77" s="8"/>
      <c r="C77" s="8" t="s">
        <v>183</v>
      </c>
      <c r="D77" s="55"/>
      <c r="E77" s="55"/>
      <c r="F77" s="436"/>
      <c r="G77" s="95"/>
      <c r="H77" s="98">
        <f>F77</f>
        <v>0</v>
      </c>
      <c r="I77" s="95"/>
      <c r="J77" s="99" t="s">
        <v>65</v>
      </c>
      <c r="K77" s="101"/>
      <c r="L77" s="99" t="s">
        <v>65</v>
      </c>
      <c r="M77" s="95"/>
      <c r="N77" s="76"/>
      <c r="O77" s="41"/>
      <c r="Q77" s="40"/>
    </row>
    <row r="78" spans="1:17" ht="18.75">
      <c r="A78" s="6"/>
      <c r="B78" s="8"/>
      <c r="C78" s="8" t="s">
        <v>394</v>
      </c>
      <c r="D78" s="496"/>
      <c r="E78" s="505"/>
      <c r="F78" s="560"/>
      <c r="G78" s="506"/>
      <c r="H78" s="98">
        <f>F78</f>
        <v>0</v>
      </c>
      <c r="I78" s="507"/>
      <c r="J78" s="504" t="s">
        <v>65</v>
      </c>
      <c r="K78" s="507"/>
      <c r="L78" s="561" t="s">
        <v>65</v>
      </c>
      <c r="M78" s="508"/>
      <c r="N78" s="66"/>
      <c r="O78" s="76"/>
      <c r="P78" s="54"/>
      <c r="Q78" s="40"/>
    </row>
    <row r="79" spans="1:17" ht="21" thickBot="1">
      <c r="A79" s="6"/>
      <c r="B79" s="38" t="s">
        <v>184</v>
      </c>
      <c r="C79" s="32"/>
      <c r="D79" s="55"/>
      <c r="E79" s="55"/>
      <c r="F79" s="102">
        <f>SUM(F65:F78)</f>
        <v>0</v>
      </c>
      <c r="G79" s="103"/>
      <c r="H79" s="102">
        <f>SUM(H65:H78)</f>
        <v>0</v>
      </c>
      <c r="I79" s="104"/>
      <c r="J79" s="102">
        <f>SUM(J65:J78)</f>
        <v>0</v>
      </c>
      <c r="K79" s="105"/>
      <c r="L79" s="102">
        <f>SUM(L65:L78)</f>
        <v>0</v>
      </c>
      <c r="M79" s="95"/>
      <c r="N79" s="102">
        <f>SUM(N65:N78)</f>
        <v>0</v>
      </c>
      <c r="Q79" s="79"/>
    </row>
    <row r="80" spans="1:17" ht="19.5" thickTop="1">
      <c r="A80" s="6"/>
      <c r="B80" s="32"/>
      <c r="C80" s="32"/>
      <c r="D80" s="453"/>
      <c r="E80" s="55"/>
      <c r="F80" s="34"/>
      <c r="G80" s="34"/>
      <c r="H80" s="34"/>
      <c r="I80" s="34"/>
      <c r="J80" s="34"/>
      <c r="K80" s="34"/>
      <c r="L80" s="106"/>
      <c r="M80" s="106"/>
      <c r="N80" s="107"/>
      <c r="Q80" s="79"/>
    </row>
    <row r="81" spans="1:17" ht="20.25">
      <c r="A81" s="6"/>
      <c r="B81" s="108"/>
      <c r="C81" s="32"/>
      <c r="D81" s="32"/>
      <c r="E81" s="32"/>
      <c r="F81" s="34"/>
      <c r="G81" s="34"/>
      <c r="H81" s="34"/>
      <c r="I81" s="34"/>
      <c r="J81" s="109" t="s">
        <v>185</v>
      </c>
      <c r="K81" s="34"/>
      <c r="L81" s="110">
        <f>IF(OR(EligBasisLimits!C12="Y",EligBasisLimits!C12="YES",EligBasisLimits!C12="y",EligBasisLimits!C12="yes",EligBasisLimits!C14="YES",EligBasisLimits!C14="Y",EligBasisLimits!C14="y",EligBasisLimits!C14="yes"),"NOT APPLICABLE",EligBasisLimits!I30)</f>
        <v>0</v>
      </c>
      <c r="M81" s="111"/>
      <c r="N81" s="112"/>
      <c r="Q81" s="79"/>
    </row>
    <row r="82" spans="1:17" ht="21" thickBot="1">
      <c r="A82" s="6"/>
      <c r="B82" s="32"/>
      <c r="C82" s="32"/>
      <c r="D82" s="32"/>
      <c r="E82" s="32"/>
      <c r="F82" s="34"/>
      <c r="G82" s="491" t="s">
        <v>344</v>
      </c>
      <c r="H82" s="500">
        <f>+NOI!J51</f>
        <v>0</v>
      </c>
      <c r="I82" s="34"/>
      <c r="J82" s="34"/>
      <c r="K82" s="34"/>
      <c r="L82" s="113"/>
      <c r="M82" s="111"/>
      <c r="N82" s="112"/>
      <c r="Q82" s="79"/>
    </row>
    <row r="83" spans="1:14" ht="21" thickTop="1">
      <c r="A83" s="6"/>
      <c r="B83" s="114"/>
      <c r="C83" s="22"/>
      <c r="D83" s="22"/>
      <c r="E83" s="22"/>
      <c r="F83" s="115"/>
      <c r="G83" s="115"/>
      <c r="H83" s="116"/>
      <c r="I83" s="117"/>
      <c r="J83" s="109" t="s">
        <v>186</v>
      </c>
      <c r="K83" s="34"/>
      <c r="L83" s="118">
        <f>IF(L81="NOT APPLICABLE",L79,MIN(L79,L81))</f>
        <v>0</v>
      </c>
      <c r="M83" s="111"/>
      <c r="N83" s="119"/>
    </row>
    <row r="84" spans="1:17" ht="25.5">
      <c r="A84" s="6"/>
      <c r="B84" s="120"/>
      <c r="C84" s="121" t="s">
        <v>323</v>
      </c>
      <c r="D84" s="122"/>
      <c r="E84" s="122"/>
      <c r="F84" s="123"/>
      <c r="G84" s="124"/>
      <c r="H84" s="125"/>
      <c r="I84" s="117"/>
      <c r="J84" s="34"/>
      <c r="K84" s="34"/>
      <c r="L84" s="113"/>
      <c r="M84" s="111"/>
      <c r="N84" s="119"/>
      <c r="Q84" s="40"/>
    </row>
    <row r="85" spans="1:17" ht="20.25">
      <c r="A85" s="6"/>
      <c r="B85" s="120"/>
      <c r="C85" s="32"/>
      <c r="D85" s="32"/>
      <c r="E85" s="32"/>
      <c r="F85" s="35"/>
      <c r="G85" s="35"/>
      <c r="H85" s="126"/>
      <c r="I85" s="127" t="s">
        <v>110</v>
      </c>
      <c r="J85" s="109" t="s">
        <v>187</v>
      </c>
      <c r="K85" s="128"/>
      <c r="L85" s="129">
        <f>IF(OR(I4="Y",I5="Y",I6="Y"),130%,100%)</f>
        <v>1</v>
      </c>
      <c r="M85" s="130"/>
      <c r="N85" s="111"/>
      <c r="Q85" s="40"/>
    </row>
    <row r="86" spans="1:17" ht="20.25">
      <c r="A86" s="6"/>
      <c r="B86" s="131" t="s">
        <v>188</v>
      </c>
      <c r="C86" s="32"/>
      <c r="D86" s="132" t="s">
        <v>189</v>
      </c>
      <c r="E86" s="132"/>
      <c r="F86" s="133" t="s">
        <v>190</v>
      </c>
      <c r="G86" s="134"/>
      <c r="H86" s="135" t="s">
        <v>191</v>
      </c>
      <c r="I86" s="117"/>
      <c r="J86" s="34"/>
      <c r="K86" s="128"/>
      <c r="L86" s="113"/>
      <c r="M86" s="111"/>
      <c r="N86" s="136"/>
      <c r="Q86" s="40"/>
    </row>
    <row r="87" spans="1:14" ht="20.25">
      <c r="A87" s="6"/>
      <c r="B87" s="13"/>
      <c r="C87" s="14"/>
      <c r="D87" s="132" t="s">
        <v>192</v>
      </c>
      <c r="E87" s="132"/>
      <c r="F87" s="133"/>
      <c r="G87" s="14"/>
      <c r="H87" s="15"/>
      <c r="I87" s="127" t="s">
        <v>193</v>
      </c>
      <c r="J87" s="109" t="s">
        <v>194</v>
      </c>
      <c r="K87" s="128"/>
      <c r="L87" s="110">
        <f>INT(L83*L85)</f>
        <v>0</v>
      </c>
      <c r="M87" s="111"/>
      <c r="N87" s="119"/>
    </row>
    <row r="88" spans="1:17" ht="20.25">
      <c r="A88" s="6"/>
      <c r="B88" s="751" t="s">
        <v>4</v>
      </c>
      <c r="C88" s="752"/>
      <c r="D88" s="540"/>
      <c r="E88" s="454"/>
      <c r="F88" s="534"/>
      <c r="G88" s="139"/>
      <c r="H88" s="531"/>
      <c r="I88" s="117"/>
      <c r="J88" s="34"/>
      <c r="K88" s="128"/>
      <c r="L88" s="141"/>
      <c r="M88" s="111"/>
      <c r="N88" s="119"/>
      <c r="Q88" s="40"/>
    </row>
    <row r="89" spans="1:14" ht="20.25">
      <c r="A89" s="6"/>
      <c r="B89" s="605"/>
      <c r="C89" s="570"/>
      <c r="D89" s="571"/>
      <c r="E89" s="437"/>
      <c r="F89" s="572"/>
      <c r="G89" s="35"/>
      <c r="H89" s="573"/>
      <c r="I89" s="127" t="s">
        <v>110</v>
      </c>
      <c r="J89" s="109" t="s">
        <v>195</v>
      </c>
      <c r="K89" s="128"/>
      <c r="L89" s="142">
        <v>1</v>
      </c>
      <c r="M89" s="111"/>
      <c r="N89" s="143">
        <f>L89</f>
        <v>1</v>
      </c>
    </row>
    <row r="90" spans="1:14" ht="20.25">
      <c r="A90" s="6"/>
      <c r="B90" s="755"/>
      <c r="C90" s="756"/>
      <c r="D90" s="137"/>
      <c r="E90" s="437"/>
      <c r="F90" s="138"/>
      <c r="G90" s="139"/>
      <c r="H90" s="140"/>
      <c r="I90" s="117"/>
      <c r="J90" s="34"/>
      <c r="K90" s="128"/>
      <c r="L90" s="113"/>
      <c r="M90" s="111"/>
      <c r="N90" s="119"/>
    </row>
    <row r="91" spans="1:14" ht="20.25">
      <c r="A91" s="6"/>
      <c r="B91" s="753"/>
      <c r="C91" s="756"/>
      <c r="D91" s="137"/>
      <c r="E91" s="437"/>
      <c r="F91" s="138"/>
      <c r="G91" s="139"/>
      <c r="H91" s="140"/>
      <c r="I91" s="127" t="s">
        <v>193</v>
      </c>
      <c r="J91" s="109" t="s">
        <v>196</v>
      </c>
      <c r="K91" s="128"/>
      <c r="L91" s="110">
        <f>INT(L87*L89)</f>
        <v>0</v>
      </c>
      <c r="M91" s="111"/>
      <c r="N91" s="110">
        <f>INT(N89*N79)</f>
        <v>0</v>
      </c>
    </row>
    <row r="92" spans="1:17" ht="20.25">
      <c r="A92" s="6"/>
      <c r="B92" s="753" t="s">
        <v>364</v>
      </c>
      <c r="C92" s="754"/>
      <c r="D92" s="137"/>
      <c r="E92" s="437"/>
      <c r="F92" s="138"/>
      <c r="G92" s="139"/>
      <c r="H92" s="593">
        <f>MAX(IF(OR(I8="Y",I7="Y"),F67-((F65-F13)*0.13),F67-((F65-F13)*0.08)),0)</f>
        <v>0</v>
      </c>
      <c r="I92" s="117"/>
      <c r="J92" s="34"/>
      <c r="K92" s="34"/>
      <c r="L92" s="141"/>
      <c r="M92" s="111"/>
      <c r="N92" s="136"/>
      <c r="Q92" s="79"/>
    </row>
    <row r="93" spans="1:17" ht="20.25">
      <c r="A93" s="6"/>
      <c r="B93" s="753" t="s">
        <v>382</v>
      </c>
      <c r="C93" s="754"/>
      <c r="D93" s="137"/>
      <c r="E93" s="437"/>
      <c r="F93" s="138"/>
      <c r="G93" s="35"/>
      <c r="H93" s="593">
        <f>F68/2</f>
        <v>0</v>
      </c>
      <c r="I93" s="127" t="s">
        <v>110</v>
      </c>
      <c r="J93" s="109" t="s">
        <v>197</v>
      </c>
      <c r="K93" s="34"/>
      <c r="L93" s="144">
        <v>0.09</v>
      </c>
      <c r="M93" s="145"/>
      <c r="N93" s="144">
        <v>0.04</v>
      </c>
      <c r="Q93" s="79"/>
    </row>
    <row r="94" spans="1:17" ht="20.25">
      <c r="A94" s="6"/>
      <c r="B94" s="13"/>
      <c r="C94" s="14"/>
      <c r="D94" s="14"/>
      <c r="E94" s="14"/>
      <c r="F94" s="14"/>
      <c r="G94" s="14"/>
      <c r="H94" s="146"/>
      <c r="I94" s="117"/>
      <c r="J94" s="34"/>
      <c r="K94" s="34"/>
      <c r="L94" s="113"/>
      <c r="M94" s="111"/>
      <c r="N94" s="119"/>
      <c r="Q94" s="79"/>
    </row>
    <row r="95" spans="1:17" ht="21" thickBot="1">
      <c r="A95" s="6"/>
      <c r="B95" s="147" t="s">
        <v>325</v>
      </c>
      <c r="C95" s="91"/>
      <c r="D95" s="14"/>
      <c r="E95" s="14"/>
      <c r="F95" s="14"/>
      <c r="G95" s="14"/>
      <c r="H95" s="148">
        <f>+F79-SUM(H88:H93)</f>
        <v>0</v>
      </c>
      <c r="I95" s="149"/>
      <c r="J95" s="109" t="s">
        <v>198</v>
      </c>
      <c r="K95" s="34"/>
      <c r="L95" s="113"/>
      <c r="M95" s="111"/>
      <c r="N95" s="119"/>
      <c r="Q95" s="79"/>
    </row>
    <row r="96" spans="1:17" ht="21" thickTop="1">
      <c r="A96" s="6"/>
      <c r="B96" s="13"/>
      <c r="C96" s="14"/>
      <c r="D96" s="14"/>
      <c r="E96" s="14"/>
      <c r="F96" s="14"/>
      <c r="G96" s="14"/>
      <c r="H96" s="150"/>
      <c r="I96" s="149" t="s">
        <v>193</v>
      </c>
      <c r="J96" s="109" t="s">
        <v>199</v>
      </c>
      <c r="K96" s="34"/>
      <c r="L96" s="110">
        <f>INT(L91*L93)</f>
        <v>0</v>
      </c>
      <c r="M96" s="111"/>
      <c r="N96" s="110">
        <f>INT(N91*N93)</f>
        <v>0</v>
      </c>
      <c r="Q96" s="79"/>
    </row>
    <row r="97" spans="1:14" ht="20.25">
      <c r="A97" s="6"/>
      <c r="B97" s="131" t="s">
        <v>200</v>
      </c>
      <c r="C97" s="14"/>
      <c r="D97" s="748"/>
      <c r="E97" s="748"/>
      <c r="F97" s="748"/>
      <c r="G97" s="14"/>
      <c r="H97" s="151"/>
      <c r="I97" s="34"/>
      <c r="J97" s="34"/>
      <c r="K97" s="34"/>
      <c r="L97" s="111"/>
      <c r="M97" s="111"/>
      <c r="N97" s="111"/>
    </row>
    <row r="98" spans="1:14" ht="27" thickBot="1">
      <c r="A98" s="6"/>
      <c r="B98" s="131" t="s">
        <v>201</v>
      </c>
      <c r="C98" s="14"/>
      <c r="D98" s="152"/>
      <c r="E98" s="153"/>
      <c r="F98" s="154"/>
      <c r="G98" s="155"/>
      <c r="H98" s="150"/>
      <c r="I98" s="34"/>
      <c r="J98" s="156" t="s">
        <v>324</v>
      </c>
      <c r="K98" s="34"/>
      <c r="L98" s="111"/>
      <c r="M98" s="157">
        <f>L96+N96</f>
        <v>0</v>
      </c>
      <c r="N98" s="111"/>
    </row>
    <row r="99" spans="1:84" ht="21" thickTop="1">
      <c r="A99" s="6"/>
      <c r="B99" s="131" t="s">
        <v>202</v>
      </c>
      <c r="C99" s="14"/>
      <c r="D99" s="158"/>
      <c r="E99" s="153"/>
      <c r="F99" s="159"/>
      <c r="G99" s="14"/>
      <c r="H99" s="151"/>
      <c r="I99" s="34"/>
      <c r="J99" s="34"/>
      <c r="K99" s="35"/>
      <c r="L99" s="128"/>
      <c r="M99" s="34"/>
      <c r="N99" s="128"/>
      <c r="Q99" s="83"/>
      <c r="R99" s="54"/>
      <c r="S99" s="54"/>
      <c r="T99" s="54"/>
      <c r="U99" s="54"/>
      <c r="V99" s="54"/>
      <c r="W99" s="54"/>
      <c r="BP99" s="54"/>
      <c r="BQ99" s="54"/>
      <c r="BR99" s="54"/>
      <c r="BS99" s="54"/>
      <c r="BT99" s="54"/>
      <c r="BU99" s="54"/>
      <c r="BV99" s="54"/>
      <c r="BW99" s="54"/>
      <c r="BX99" s="54"/>
      <c r="BY99" s="54"/>
      <c r="BZ99" s="54"/>
      <c r="CA99" s="54"/>
      <c r="CB99" s="54"/>
      <c r="CC99" s="54"/>
      <c r="CD99" s="54"/>
      <c r="CE99" s="54"/>
      <c r="CF99" s="54"/>
    </row>
    <row r="100" spans="1:14" ht="12.75">
      <c r="A100" s="6"/>
      <c r="B100" s="13"/>
      <c r="C100" s="14"/>
      <c r="D100" s="14"/>
      <c r="E100" s="14"/>
      <c r="F100" s="14"/>
      <c r="G100" s="14"/>
      <c r="H100" s="151"/>
      <c r="I100" s="34"/>
      <c r="J100" s="34"/>
      <c r="K100" s="35"/>
      <c r="L100" s="35"/>
      <c r="M100" s="160"/>
      <c r="N100" s="128"/>
    </row>
    <row r="101" spans="1:17" ht="13.5" thickBot="1">
      <c r="A101" s="6"/>
      <c r="B101" s="13"/>
      <c r="C101" s="14"/>
      <c r="D101" s="14"/>
      <c r="E101" s="14"/>
      <c r="F101" s="14"/>
      <c r="G101" s="14"/>
      <c r="H101" s="150"/>
      <c r="I101" s="34"/>
      <c r="J101" s="34"/>
      <c r="K101" s="34"/>
      <c r="L101" s="34"/>
      <c r="M101" s="34"/>
      <c r="N101" s="34"/>
      <c r="Q101" s="40"/>
    </row>
    <row r="102" spans="2:17" ht="27" thickBot="1" thickTop="1">
      <c r="B102" s="131" t="s">
        <v>326</v>
      </c>
      <c r="C102" s="91"/>
      <c r="D102" s="14"/>
      <c r="E102" s="14"/>
      <c r="F102" s="14"/>
      <c r="G102" s="14"/>
      <c r="H102" s="161">
        <f>IF(OR(D98=0,D98="",D99=0,D99=""),"",+H95/10/D99/D98)</f>
      </c>
      <c r="I102" s="34"/>
      <c r="J102" s="162" t="str">
        <f>IF(OR(EligBasisLimits!C14="Y",EligBasisLimits!C14="YES",EligBasisLimits!C14="y",EligBasisLimits!C14="yes"),"Aggregate Basis Test","Carryover Test")</f>
        <v>Carryover Test</v>
      </c>
      <c r="K102" s="163"/>
      <c r="L102" s="164">
        <f>IF(J102="Carryover Test",INT(0.101*Carryover!G79),INT(0.501*SUM(Breakdown!F65:F69)))</f>
        <v>0</v>
      </c>
      <c r="M102" s="7"/>
      <c r="N102" s="7"/>
      <c r="Q102" s="40"/>
    </row>
    <row r="103" spans="2:17" ht="21" thickTop="1">
      <c r="B103" s="131"/>
      <c r="C103" s="165"/>
      <c r="D103" s="20"/>
      <c r="E103" s="20"/>
      <c r="F103" s="20"/>
      <c r="G103" s="20"/>
      <c r="H103" s="166"/>
      <c r="I103" s="34"/>
      <c r="J103" s="167" t="s">
        <v>361</v>
      </c>
      <c r="K103" s="139"/>
      <c r="L103" s="651">
        <f>IF(OR(EligBasisLimits!$C$16=0,EligBasisLimits!$C$16=""),"",+(Breakdown!F79-H92-H93-F73-F74-F75-F76-F77-F78-H19-J19-L104)/EligBasisLimits!$C$16)</f>
      </c>
      <c r="M103" s="652" t="s">
        <v>376</v>
      </c>
      <c r="N103" s="653"/>
      <c r="O103" s="654"/>
      <c r="P103" s="654"/>
      <c r="Q103" s="40"/>
    </row>
    <row r="104" spans="2:17" ht="20.25">
      <c r="B104" s="131">
        <f>IF(OR(H102="",H102=0,H102&lt;M98),"","Funding Gap")</f>
      </c>
      <c r="C104" s="165"/>
      <c r="D104" s="20"/>
      <c r="E104" s="20"/>
      <c r="F104" s="20"/>
      <c r="G104" s="20"/>
      <c r="H104" s="168">
        <f>IF(B104="Funding Gap",(H102-M98)*10*D98*D99,"")</f>
      </c>
      <c r="I104" s="34"/>
      <c r="J104" s="167" t="s">
        <v>380</v>
      </c>
      <c r="K104" s="139"/>
      <c r="L104" s="651" t="str">
        <f>(IF(ISBLANK(F25),"0",(MIN(10000*EligBasisLimits!C16,F25,400000))))</f>
        <v>0</v>
      </c>
      <c r="M104" s="7"/>
      <c r="N104" s="7"/>
      <c r="Q104" s="40"/>
    </row>
    <row r="105" spans="2:14" ht="21" thickBot="1">
      <c r="B105" s="172"/>
      <c r="C105" s="173"/>
      <c r="D105" s="173"/>
      <c r="E105" s="173"/>
      <c r="F105" s="174"/>
      <c r="G105" s="174"/>
      <c r="H105" s="175"/>
      <c r="J105" s="169" t="s">
        <v>203</v>
      </c>
      <c r="K105" s="170"/>
      <c r="L105" s="171">
        <f>IF(OR(EligBasisLimits!$C$16=0,EligBasisLimits!$C$16=""),"",SUM(F18:F36)/EligBasisLimits!$C$16)</f>
      </c>
      <c r="N105" s="179"/>
    </row>
    <row r="106" spans="7:14" ht="8.25" customHeight="1" thickTop="1">
      <c r="G106" s="178"/>
      <c r="H106" s="178"/>
      <c r="J106" s="177"/>
      <c r="N106" s="179"/>
    </row>
    <row r="107" spans="7:10" ht="12.75">
      <c r="G107" s="178"/>
      <c r="H107" s="178"/>
      <c r="J107" s="177"/>
    </row>
    <row r="108" spans="7:10" ht="12.75">
      <c r="G108" s="178"/>
      <c r="H108" s="178"/>
      <c r="J108" s="177"/>
    </row>
    <row r="109" spans="7:10" ht="12.75">
      <c r="G109" s="178"/>
      <c r="H109" s="178"/>
      <c r="J109" s="177"/>
    </row>
    <row r="110" ht="12.75">
      <c r="J110" s="177"/>
    </row>
    <row r="111" spans="7:10" ht="12.75">
      <c r="G111" s="178"/>
      <c r="H111" s="178"/>
      <c r="J111" s="177"/>
    </row>
    <row r="112" spans="7:8" ht="12.75">
      <c r="G112" s="178"/>
      <c r="H112" s="178"/>
    </row>
    <row r="113" spans="7:8" ht="12.75">
      <c r="G113" s="178"/>
      <c r="H113" s="178"/>
    </row>
    <row r="114" spans="7:8" ht="12.75">
      <c r="G114" s="178"/>
      <c r="H114" s="178"/>
    </row>
    <row r="115" spans="7:8" ht="12.75">
      <c r="G115" s="178"/>
      <c r="H115" s="178"/>
    </row>
    <row r="116" spans="7:15" ht="12.75">
      <c r="G116" s="178"/>
      <c r="H116" s="178"/>
      <c r="O116" s="54"/>
    </row>
    <row r="117" spans="7:15" ht="12.75">
      <c r="G117" s="178"/>
      <c r="H117" s="178"/>
      <c r="O117" s="54"/>
    </row>
    <row r="118" spans="7:15" ht="12.75">
      <c r="G118" s="178"/>
      <c r="H118" s="178"/>
      <c r="M118" s="176"/>
      <c r="O118" s="54"/>
    </row>
    <row r="119" spans="7:15" ht="12.75">
      <c r="G119" s="178"/>
      <c r="H119" s="178"/>
      <c r="M119" s="176"/>
      <c r="O119" s="54"/>
    </row>
    <row r="120" spans="7:15" ht="12.75">
      <c r="G120" s="178"/>
      <c r="H120" s="178"/>
      <c r="M120" s="176"/>
      <c r="O120" s="54"/>
    </row>
    <row r="121" spans="7:15" ht="12.75">
      <c r="G121" s="178"/>
      <c r="H121" s="178"/>
      <c r="M121" s="176"/>
      <c r="O121" s="54"/>
    </row>
    <row r="122" spans="13:17" ht="12.75">
      <c r="M122" s="176"/>
      <c r="O122" s="54"/>
      <c r="Q122" s="40"/>
    </row>
    <row r="123" spans="7:17" ht="12.75">
      <c r="G123" s="178"/>
      <c r="H123" s="178"/>
      <c r="Q123" s="40"/>
    </row>
    <row r="124" spans="13:17" ht="12.75">
      <c r="M124" s="176"/>
      <c r="Q124" s="40"/>
    </row>
    <row r="125" spans="7:17" ht="12.75">
      <c r="G125" s="178"/>
      <c r="H125" s="178"/>
      <c r="Q125" s="40"/>
    </row>
    <row r="126" spans="7:17" ht="12.75">
      <c r="G126" s="178"/>
      <c r="H126" s="178"/>
      <c r="Q126" s="40"/>
    </row>
    <row r="127" spans="7:17" ht="12.75">
      <c r="G127" s="178"/>
      <c r="H127" s="178"/>
      <c r="Q127" s="40"/>
    </row>
    <row r="128" spans="7:8" ht="12.75">
      <c r="G128" s="178"/>
      <c r="H128" s="178"/>
    </row>
    <row r="129" spans="7:8" ht="12.75">
      <c r="G129" s="178"/>
      <c r="H129" s="178"/>
    </row>
    <row r="130" spans="7:15" ht="12.75">
      <c r="G130" s="178"/>
      <c r="H130" s="178"/>
      <c r="O130" s="54"/>
    </row>
    <row r="131" spans="4:15" ht="12.75">
      <c r="D131" s="54"/>
      <c r="E131" s="54"/>
      <c r="M131" s="176"/>
      <c r="O131" s="54"/>
    </row>
    <row r="132" spans="4:15" ht="12.75">
      <c r="D132" s="54"/>
      <c r="E132" s="54"/>
      <c r="M132" s="176"/>
      <c r="O132" s="54"/>
    </row>
    <row r="133" spans="4:15" ht="12.75">
      <c r="D133" s="54"/>
      <c r="E133" s="54"/>
      <c r="M133" s="176"/>
      <c r="O133" s="54"/>
    </row>
    <row r="134" spans="4:15" ht="12.75">
      <c r="D134" s="54"/>
      <c r="E134" s="54"/>
      <c r="M134" s="176"/>
      <c r="O134" s="54"/>
    </row>
    <row r="135" spans="4:15" ht="12.75">
      <c r="D135" s="54"/>
      <c r="E135" s="54"/>
      <c r="M135" s="176"/>
      <c r="O135" s="54"/>
    </row>
    <row r="136" spans="4:15" ht="12.75">
      <c r="D136" s="54"/>
      <c r="E136" s="54"/>
      <c r="M136" s="176"/>
      <c r="O136" s="54"/>
    </row>
    <row r="137" spans="7:8" ht="12.75">
      <c r="G137" s="178"/>
      <c r="H137" s="178"/>
    </row>
    <row r="138" spans="4:15" ht="12.75">
      <c r="D138" s="54"/>
      <c r="E138" s="54"/>
      <c r="M138" s="176"/>
      <c r="O138" s="54"/>
    </row>
    <row r="139" spans="4:15" ht="12.75">
      <c r="D139" s="54"/>
      <c r="E139" s="54"/>
      <c r="M139" s="176"/>
      <c r="O139" s="54"/>
    </row>
    <row r="140" spans="4:15" ht="12.75">
      <c r="D140" s="54"/>
      <c r="E140" s="54"/>
      <c r="M140" s="176"/>
      <c r="O140" s="54"/>
    </row>
  </sheetData>
  <sheetProtection/>
  <mergeCells count="9">
    <mergeCell ref="D97:F97"/>
    <mergeCell ref="C5:D5"/>
    <mergeCell ref="C6:D6"/>
    <mergeCell ref="C7:D7"/>
    <mergeCell ref="B88:C88"/>
    <mergeCell ref="B93:C93"/>
    <mergeCell ref="B90:C90"/>
    <mergeCell ref="B91:C91"/>
    <mergeCell ref="B92:C92"/>
  </mergeCells>
  <printOptions horizontalCentered="1" verticalCentered="1"/>
  <pageMargins left="0.25" right="0.25" top="0.5" bottom="0.25" header="0.25" footer="0.25"/>
  <pageSetup fitToHeight="1" fitToWidth="1" horizontalDpi="600" verticalDpi="600" orientation="portrait" paperSize="5" scale="41" r:id="rId1"/>
  <headerFooter alignWithMargins="0">
    <oddHeader>&amp;L&amp;16&amp;YUnified Application for Housing Production Programs</oddHeader>
  </headerFooter>
</worksheet>
</file>

<file path=xl/worksheets/sheet7.xml><?xml version="1.0" encoding="utf-8"?>
<worksheet xmlns="http://schemas.openxmlformats.org/spreadsheetml/2006/main" xmlns:r="http://schemas.openxmlformats.org/officeDocument/2006/relationships">
  <sheetPr codeName="Sheet7"/>
  <dimension ref="A2:IS141"/>
  <sheetViews>
    <sheetView showGridLines="0" zoomScale="70" zoomScaleNormal="70" zoomScalePageLayoutView="0" workbookViewId="0" topLeftCell="A1">
      <selection activeCell="M25" sqref="M25"/>
    </sheetView>
  </sheetViews>
  <sheetFormatPr defaultColWidth="7.99609375" defaultRowHeight="15"/>
  <cols>
    <col min="1" max="1" width="9.5546875" style="185" customWidth="1"/>
    <col min="2" max="2" width="14.6640625" style="186" customWidth="1"/>
    <col min="3" max="3" width="16.3359375" style="186" customWidth="1"/>
    <col min="4" max="4" width="11.5546875" style="186" customWidth="1"/>
    <col min="5" max="5" width="19.99609375" style="217" customWidth="1"/>
    <col min="6" max="6" width="8.3359375" style="218" customWidth="1"/>
    <col min="7" max="7" width="19.99609375" style="218" customWidth="1"/>
    <col min="8" max="8" width="8.3359375" style="218" customWidth="1"/>
    <col min="9" max="9" width="19.99609375" style="217" customWidth="1"/>
    <col min="10" max="10" width="4.88671875" style="185" customWidth="1"/>
    <col min="11" max="11" width="9.3359375" style="185" customWidth="1"/>
    <col min="12" max="12" width="17.21484375" style="185" customWidth="1"/>
    <col min="13" max="13" width="28.88671875" style="185" customWidth="1"/>
    <col min="14" max="14" width="2.88671875" style="185" customWidth="1"/>
    <col min="15" max="15" width="24.6640625" style="185" customWidth="1"/>
    <col min="16" max="16" width="7.99609375" style="185" hidden="1" customWidth="1"/>
    <col min="17" max="17" width="7.99609375" style="185" customWidth="1"/>
    <col min="18" max="18" width="15.3359375" style="185" customWidth="1"/>
    <col min="19" max="23" width="7.99609375" style="185" customWidth="1"/>
    <col min="24" max="24" width="12.21484375" style="185" customWidth="1"/>
    <col min="25" max="25" width="10.5546875" style="185" customWidth="1"/>
    <col min="26" max="26" width="8.99609375" style="185" customWidth="1"/>
    <col min="27" max="27" width="12.99609375" style="185" customWidth="1"/>
    <col min="28" max="28" width="9.10546875" style="185" customWidth="1"/>
    <col min="29" max="29" width="9.99609375" style="185" customWidth="1"/>
    <col min="30" max="30" width="12.5546875" style="185" customWidth="1"/>
    <col min="31" max="51" width="7.99609375" style="185" customWidth="1"/>
    <col min="52" max="16384" width="7.99609375" style="186" customWidth="1"/>
  </cols>
  <sheetData>
    <row r="2" spans="1:9" ht="24" customHeight="1">
      <c r="A2" s="180"/>
      <c r="B2" s="181" t="s">
        <v>395</v>
      </c>
      <c r="C2" s="182"/>
      <c r="D2" s="183"/>
      <c r="E2" s="184"/>
      <c r="F2" s="185"/>
      <c r="G2" s="185"/>
      <c r="H2" s="185"/>
      <c r="I2" s="185"/>
    </row>
    <row r="3" spans="1:9" ht="24" customHeight="1">
      <c r="A3" s="180"/>
      <c r="B3" s="182"/>
      <c r="C3" s="182"/>
      <c r="D3" s="182"/>
      <c r="E3" s="187"/>
      <c r="F3" s="185"/>
      <c r="G3" s="185"/>
      <c r="H3" s="185"/>
      <c r="I3" s="185"/>
    </row>
    <row r="4" spans="1:9" ht="24" customHeight="1">
      <c r="A4" s="180"/>
      <c r="B4" s="182"/>
      <c r="C4" s="182"/>
      <c r="D4" s="182"/>
      <c r="E4" s="187"/>
      <c r="F4" s="185"/>
      <c r="G4" s="185"/>
      <c r="H4" s="185"/>
      <c r="I4" s="185"/>
    </row>
    <row r="5" spans="1:9" ht="24" customHeight="1">
      <c r="A5" s="180"/>
      <c r="B5" s="188" t="s">
        <v>128</v>
      </c>
      <c r="C5" s="189">
        <f>IF(Breakdown!C5="","",Breakdown!C5)</f>
        <v>0</v>
      </c>
      <c r="D5" s="185"/>
      <c r="E5" s="185"/>
      <c r="F5" s="185"/>
      <c r="G5" s="185"/>
      <c r="H5" s="185"/>
      <c r="I5" s="185"/>
    </row>
    <row r="6" spans="1:9" ht="24" customHeight="1">
      <c r="A6" s="180"/>
      <c r="B6" s="190" t="s">
        <v>101</v>
      </c>
      <c r="C6" s="189">
        <f>+Breakdown!C6</f>
        <v>0</v>
      </c>
      <c r="D6" s="185"/>
      <c r="E6" s="185"/>
      <c r="F6" s="185"/>
      <c r="G6" s="185"/>
      <c r="H6" s="185"/>
      <c r="I6" s="185"/>
    </row>
    <row r="7" spans="1:9" ht="24" customHeight="1">
      <c r="A7" s="180"/>
      <c r="B7" s="190" t="s">
        <v>102</v>
      </c>
      <c r="C7" s="189">
        <f>+Breakdown!C7</f>
        <v>0</v>
      </c>
      <c r="D7" s="185"/>
      <c r="E7" s="185"/>
      <c r="F7" s="185"/>
      <c r="G7" s="185"/>
      <c r="H7" s="185"/>
      <c r="I7" s="185"/>
    </row>
    <row r="8" spans="1:83" ht="12.75">
      <c r="A8" s="180"/>
      <c r="B8" s="191"/>
      <c r="C8" s="191"/>
      <c r="D8" s="182"/>
      <c r="E8" s="184"/>
      <c r="F8" s="184"/>
      <c r="G8" s="186"/>
      <c r="H8" s="186"/>
      <c r="I8" s="184"/>
      <c r="BO8" s="192"/>
      <c r="BP8" s="192"/>
      <c r="BQ8" s="192"/>
      <c r="BR8" s="192"/>
      <c r="BS8" s="192"/>
      <c r="BT8" s="192"/>
      <c r="BU8" s="192"/>
      <c r="BV8" s="192"/>
      <c r="BW8" s="192"/>
      <c r="BX8" s="192"/>
      <c r="BY8" s="192"/>
      <c r="BZ8" s="192"/>
      <c r="CA8" s="192"/>
      <c r="CB8" s="192"/>
      <c r="CC8" s="192"/>
      <c r="CD8" s="192"/>
      <c r="CE8" s="192"/>
    </row>
    <row r="9" spans="7:9" s="185" customFormat="1" ht="23.25" customHeight="1">
      <c r="G9" s="193"/>
      <c r="I9" s="194" t="s">
        <v>95</v>
      </c>
    </row>
    <row r="10" spans="1:9" ht="19.5">
      <c r="A10" s="195"/>
      <c r="B10" s="196"/>
      <c r="C10" s="197" t="s">
        <v>0</v>
      </c>
      <c r="D10" s="197"/>
      <c r="E10" s="194" t="s">
        <v>133</v>
      </c>
      <c r="F10" s="194"/>
      <c r="G10" s="194" t="s">
        <v>204</v>
      </c>
      <c r="H10" s="194"/>
      <c r="I10" s="194" t="s">
        <v>205</v>
      </c>
    </row>
    <row r="11" spans="1:9" ht="19.5">
      <c r="A11" s="195"/>
      <c r="B11" s="196"/>
      <c r="C11" s="196"/>
      <c r="D11" s="198"/>
      <c r="E11" s="194" t="s">
        <v>94</v>
      </c>
      <c r="F11" s="194"/>
      <c r="G11" s="194" t="s">
        <v>206</v>
      </c>
      <c r="H11" s="194"/>
      <c r="I11" s="199"/>
    </row>
    <row r="12" spans="1:9" ht="18.75">
      <c r="A12" s="180"/>
      <c r="B12" s="200" t="s">
        <v>140</v>
      </c>
      <c r="C12" s="182"/>
      <c r="D12" s="191"/>
      <c r="E12" s="184"/>
      <c r="F12" s="184"/>
      <c r="G12" s="184"/>
      <c r="H12" s="184"/>
      <c r="I12" s="184"/>
    </row>
    <row r="13" spans="1:9" ht="18.75">
      <c r="A13" s="180"/>
      <c r="B13" s="8" t="s">
        <v>141</v>
      </c>
      <c r="C13" s="182"/>
      <c r="D13" s="191"/>
      <c r="E13" s="201">
        <f>+Breakdown!F13</f>
        <v>0</v>
      </c>
      <c r="F13" s="202"/>
      <c r="G13" s="201">
        <f>IF(OR(E13="",E13=0),"",Breakdown!F13-Breakdown!H13)</f>
      </c>
      <c r="H13" s="202"/>
      <c r="I13" s="199"/>
    </row>
    <row r="14" spans="1:9" ht="18.75">
      <c r="A14" s="180"/>
      <c r="B14" s="8" t="s">
        <v>142</v>
      </c>
      <c r="C14" s="182"/>
      <c r="D14" s="191"/>
      <c r="E14" s="201">
        <f>+Breakdown!F14</f>
        <v>0</v>
      </c>
      <c r="F14" s="202"/>
      <c r="G14" s="201">
        <f>IF(OR(E14="",E14=0),"",Breakdown!F14-Breakdown!H14)</f>
      </c>
      <c r="H14" s="202"/>
      <c r="I14" s="199"/>
    </row>
    <row r="15" spans="1:9" ht="18.75">
      <c r="A15" s="180"/>
      <c r="B15" s="8" t="s">
        <v>143</v>
      </c>
      <c r="C15" s="203">
        <f>IF(Breakdown!C15="","",Breakdown!C15)</f>
      </c>
      <c r="D15" s="204"/>
      <c r="E15" s="201">
        <f>+Breakdown!F15</f>
        <v>0</v>
      </c>
      <c r="F15" s="202"/>
      <c r="G15" s="201">
        <f>IF(OR(E15="",E15=0),"",Breakdown!F15-Breakdown!H15)</f>
      </c>
      <c r="H15" s="202"/>
      <c r="I15" s="199"/>
    </row>
    <row r="16" spans="1:9" ht="15.75">
      <c r="A16" s="180"/>
      <c r="B16" s="32"/>
      <c r="C16" s="182"/>
      <c r="D16" s="182"/>
      <c r="E16" s="202"/>
      <c r="F16" s="202"/>
      <c r="G16" s="202"/>
      <c r="H16" s="202"/>
      <c r="I16" s="202"/>
    </row>
    <row r="17" spans="1:9" ht="18.75">
      <c r="A17" s="180"/>
      <c r="B17" s="8" t="s">
        <v>144</v>
      </c>
      <c r="C17" s="182"/>
      <c r="D17" s="182"/>
      <c r="E17" s="202"/>
      <c r="F17" s="202"/>
      <c r="G17" s="202"/>
      <c r="H17" s="202"/>
      <c r="I17" s="202"/>
    </row>
    <row r="18" spans="1:9" ht="18.75">
      <c r="A18" s="180"/>
      <c r="B18" s="8" t="s">
        <v>145</v>
      </c>
      <c r="C18" s="182"/>
      <c r="D18" s="191"/>
      <c r="E18" s="201">
        <f>+Breakdown!F18</f>
        <v>0</v>
      </c>
      <c r="F18" s="202"/>
      <c r="G18" s="201">
        <f>+E18</f>
        <v>0</v>
      </c>
      <c r="H18" s="202"/>
      <c r="I18" s="199"/>
    </row>
    <row r="19" spans="1:9" ht="18.75">
      <c r="A19" s="180"/>
      <c r="B19" s="8" t="s">
        <v>146</v>
      </c>
      <c r="C19" s="182"/>
      <c r="D19" s="191"/>
      <c r="E19" s="201">
        <f>+Breakdown!F19</f>
        <v>0</v>
      </c>
      <c r="F19" s="202"/>
      <c r="G19" s="201">
        <f>IF(OR(E19="",E19=0),"",Breakdown!F19-Breakdown!H19)</f>
      </c>
      <c r="H19" s="202"/>
      <c r="I19" s="199"/>
    </row>
    <row r="20" spans="1:9" ht="18.75">
      <c r="A20" s="180"/>
      <c r="B20" s="8" t="s">
        <v>385</v>
      </c>
      <c r="C20" s="182"/>
      <c r="D20" s="191"/>
      <c r="E20" s="201">
        <f>+Breakdown!F20</f>
        <v>0</v>
      </c>
      <c r="F20" s="202"/>
      <c r="G20" s="201">
        <f>IF(OR(E20="",E20=0),"",Breakdown!F20-Breakdown!H20)</f>
      </c>
      <c r="H20" s="202"/>
      <c r="I20" s="199"/>
    </row>
    <row r="21" spans="1:9" ht="18.75">
      <c r="A21" s="180"/>
      <c r="B21" s="8" t="s">
        <v>147</v>
      </c>
      <c r="C21" s="182"/>
      <c r="D21" s="191"/>
      <c r="E21" s="201">
        <f>+Breakdown!F21</f>
        <v>0</v>
      </c>
      <c r="F21" s="202"/>
      <c r="G21" s="201">
        <f>IF(OR(E21="",E21=0),"",Breakdown!F21-Breakdown!H21)</f>
      </c>
      <c r="H21" s="202"/>
      <c r="I21" s="199"/>
    </row>
    <row r="22" spans="1:9" ht="18.75">
      <c r="A22" s="180"/>
      <c r="B22" s="8" t="s">
        <v>329</v>
      </c>
      <c r="C22" s="182"/>
      <c r="D22" s="191"/>
      <c r="E22" s="201">
        <f>+Breakdown!F22</f>
        <v>0</v>
      </c>
      <c r="F22" s="202"/>
      <c r="G22" s="201">
        <f>IF(OR(E22="",E22=0),"",Breakdown!F22-Breakdown!H22)</f>
      </c>
      <c r="H22" s="202"/>
      <c r="I22" s="199"/>
    </row>
    <row r="23" spans="1:9" ht="18.75">
      <c r="A23" s="180"/>
      <c r="B23" s="703" t="s">
        <v>148</v>
      </c>
      <c r="C23" s="182"/>
      <c r="D23" s="191"/>
      <c r="E23" s="201">
        <f>+Breakdown!F23</f>
        <v>0</v>
      </c>
      <c r="F23" s="202"/>
      <c r="G23" s="201">
        <f>IF(OR(E23="",E23=0),"",Breakdown!F23-Breakdown!H23)</f>
      </c>
      <c r="H23" s="202"/>
      <c r="I23" s="199"/>
    </row>
    <row r="24" spans="1:9" ht="18.75">
      <c r="A24" s="180"/>
      <c r="B24" s="703" t="s">
        <v>149</v>
      </c>
      <c r="C24" s="182"/>
      <c r="D24" s="191"/>
      <c r="E24" s="201">
        <f>+Breakdown!F24</f>
        <v>0</v>
      </c>
      <c r="F24" s="202"/>
      <c r="G24" s="201">
        <f>IF(OR(E24="",E24=0),"",Breakdown!F24-Breakdown!H24)</f>
      </c>
      <c r="H24" s="202"/>
      <c r="I24" s="199"/>
    </row>
    <row r="25" spans="1:9" ht="18.75">
      <c r="A25" s="180"/>
      <c r="B25" s="8" t="s">
        <v>150</v>
      </c>
      <c r="C25" s="182"/>
      <c r="D25" s="191"/>
      <c r="E25" s="201">
        <f>+Breakdown!F25</f>
        <v>0</v>
      </c>
      <c r="F25" s="202"/>
      <c r="G25" s="201">
        <f>IF(OR(E25="",E25=0),"",Breakdown!F25-Breakdown!H25)</f>
      </c>
      <c r="H25" s="202"/>
      <c r="I25" s="199"/>
    </row>
    <row r="26" spans="1:9" ht="18.75">
      <c r="A26" s="180"/>
      <c r="B26" s="8" t="s">
        <v>330</v>
      </c>
      <c r="C26" s="182"/>
      <c r="D26" s="191"/>
      <c r="E26" s="201">
        <f>+Breakdown!F26</f>
        <v>0</v>
      </c>
      <c r="F26" s="202"/>
      <c r="G26" s="201">
        <f>IF(OR(E26="",E26=0),"",Breakdown!F26-Breakdown!H26)</f>
      </c>
      <c r="H26" s="202"/>
      <c r="I26" s="199"/>
    </row>
    <row r="27" spans="1:9" ht="18.75">
      <c r="A27" s="180"/>
      <c r="B27" s="541" t="s">
        <v>83</v>
      </c>
      <c r="C27" s="499"/>
      <c r="D27" s="182"/>
      <c r="E27" s="201">
        <f>+Breakdown!F27</f>
        <v>0</v>
      </c>
      <c r="F27" s="202"/>
      <c r="G27" s="201">
        <f>IF(OR(E27="",E27=0),"",Breakdown!F27-Breakdown!H27)</f>
      </c>
      <c r="H27" s="202"/>
      <c r="I27" s="199"/>
    </row>
    <row r="28" spans="1:9" ht="18.75">
      <c r="A28" s="180"/>
      <c r="B28" s="498" t="s">
        <v>121</v>
      </c>
      <c r="C28" s="499"/>
      <c r="D28" s="182"/>
      <c r="E28" s="201">
        <f>+Breakdown!F28</f>
        <v>0</v>
      </c>
      <c r="F28" s="202"/>
      <c r="G28" s="201">
        <f>IF(OR(E28="",E28=0),"",Breakdown!F28-Breakdown!H28)</f>
      </c>
      <c r="H28" s="202"/>
      <c r="I28" s="199"/>
    </row>
    <row r="29" spans="1:9" ht="18.75">
      <c r="A29" s="180"/>
      <c r="B29" s="703" t="s">
        <v>396</v>
      </c>
      <c r="C29" s="704">
        <f>IF(Breakdown!C29="","",Breakdown!C29)</f>
      </c>
      <c r="D29" s="182"/>
      <c r="E29" s="201">
        <f>+Breakdown!F29</f>
        <v>0</v>
      </c>
      <c r="F29" s="202"/>
      <c r="G29" s="201">
        <f>IF(OR(E29="",E29=0),"",Breakdown!F29-Breakdown!H29)</f>
      </c>
      <c r="H29" s="202"/>
      <c r="I29" s="199"/>
    </row>
    <row r="30" spans="1:9" ht="18.75">
      <c r="A30" s="180"/>
      <c r="B30" s="32"/>
      <c r="C30" s="499"/>
      <c r="D30" s="182"/>
      <c r="E30" s="201">
        <f>+Breakdown!F30</f>
        <v>0</v>
      </c>
      <c r="F30" s="202"/>
      <c r="G30" s="201">
        <f>IF(OR(E30="",E30=0),"",Breakdown!F28-Breakdown!H28)</f>
      </c>
      <c r="H30" s="202"/>
      <c r="I30" s="199"/>
    </row>
    <row r="31" spans="1:9" ht="18.75">
      <c r="A31" s="180"/>
      <c r="B31" s="8" t="s">
        <v>151</v>
      </c>
      <c r="C31" s="182"/>
      <c r="D31" s="191"/>
      <c r="E31" s="202"/>
      <c r="F31" s="202"/>
      <c r="G31" s="202"/>
      <c r="H31" s="202"/>
      <c r="I31" s="202"/>
    </row>
    <row r="32" spans="1:9" ht="18.75">
      <c r="A32" s="180"/>
      <c r="B32" s="8" t="s">
        <v>152</v>
      </c>
      <c r="C32" s="182"/>
      <c r="D32" s="191"/>
      <c r="E32" s="201">
        <f>+Breakdown!F32</f>
        <v>0</v>
      </c>
      <c r="F32" s="202"/>
      <c r="G32" s="201">
        <f>IF(OR(E32="",E32=0),"",Breakdown!F32-Breakdown!H32)</f>
      </c>
      <c r="H32" s="202"/>
      <c r="I32" s="199"/>
    </row>
    <row r="33" spans="1:253" ht="18.75">
      <c r="A33" s="180"/>
      <c r="B33" s="8" t="s">
        <v>153</v>
      </c>
      <c r="C33" s="191"/>
      <c r="D33" s="191"/>
      <c r="E33" s="201">
        <f>+Breakdown!F33</f>
        <v>0</v>
      </c>
      <c r="F33" s="202"/>
      <c r="G33" s="201">
        <f>IF(OR(E33="",E33=0),"",Breakdown!F33-Breakdown!H33)</f>
      </c>
      <c r="H33" s="202"/>
      <c r="I33" s="199"/>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c r="FJ33" s="192"/>
      <c r="FK33" s="192"/>
      <c r="FL33" s="192"/>
      <c r="FM33" s="192"/>
      <c r="FN33" s="192"/>
      <c r="FO33" s="192"/>
      <c r="FP33" s="192"/>
      <c r="FQ33" s="192"/>
      <c r="FR33" s="192"/>
      <c r="FS33" s="192"/>
      <c r="FT33" s="192"/>
      <c r="FU33" s="192"/>
      <c r="FV33" s="192"/>
      <c r="FW33" s="192"/>
      <c r="FX33" s="192"/>
      <c r="FY33" s="192"/>
      <c r="FZ33" s="192"/>
      <c r="GA33" s="192"/>
      <c r="GB33" s="192"/>
      <c r="GC33" s="192"/>
      <c r="GD33" s="192"/>
      <c r="GE33" s="192"/>
      <c r="GF33" s="192"/>
      <c r="GG33" s="192"/>
      <c r="GH33" s="192"/>
      <c r="GI33" s="192"/>
      <c r="GJ33" s="192"/>
      <c r="GK33" s="192"/>
      <c r="GL33" s="192"/>
      <c r="GM33" s="192"/>
      <c r="GN33" s="192"/>
      <c r="GO33" s="192"/>
      <c r="GP33" s="192"/>
      <c r="GQ33" s="192"/>
      <c r="GR33" s="192"/>
      <c r="GS33" s="192"/>
      <c r="GT33" s="192"/>
      <c r="GU33" s="192"/>
      <c r="GV33" s="192"/>
      <c r="GW33" s="192"/>
      <c r="GX33" s="192"/>
      <c r="GY33" s="192"/>
      <c r="GZ33" s="192"/>
      <c r="HA33" s="192"/>
      <c r="HB33" s="192"/>
      <c r="HC33" s="192"/>
      <c r="HD33" s="192"/>
      <c r="HE33" s="192"/>
      <c r="HF33" s="192"/>
      <c r="HG33" s="192"/>
      <c r="HH33" s="192"/>
      <c r="HI33" s="192"/>
      <c r="HJ33" s="192"/>
      <c r="HK33" s="192"/>
      <c r="HL33" s="192"/>
      <c r="HM33" s="192"/>
      <c r="HN33" s="192"/>
      <c r="HO33" s="192"/>
      <c r="HP33" s="192"/>
      <c r="HQ33" s="192"/>
      <c r="HR33" s="192"/>
      <c r="HS33" s="192"/>
      <c r="HT33" s="192"/>
      <c r="HU33" s="192"/>
      <c r="HV33" s="192"/>
      <c r="HW33" s="192"/>
      <c r="HX33" s="192"/>
      <c r="HY33" s="192"/>
      <c r="HZ33" s="192"/>
      <c r="IA33" s="192"/>
      <c r="IB33" s="192"/>
      <c r="IC33" s="192"/>
      <c r="ID33" s="192"/>
      <c r="IE33" s="192"/>
      <c r="IF33" s="192"/>
      <c r="IG33" s="192"/>
      <c r="IH33" s="192"/>
      <c r="II33" s="192"/>
      <c r="IJ33" s="192"/>
      <c r="IK33" s="192"/>
      <c r="IL33" s="192"/>
      <c r="IM33" s="192"/>
      <c r="IN33" s="192"/>
      <c r="IO33" s="192"/>
      <c r="IP33" s="192"/>
      <c r="IQ33" s="192"/>
      <c r="IR33" s="192"/>
      <c r="IS33" s="192"/>
    </row>
    <row r="34" spans="1:4" ht="18.75">
      <c r="A34" s="180"/>
      <c r="B34" s="8"/>
      <c r="C34" s="182"/>
      <c r="D34" s="191"/>
    </row>
    <row r="35" spans="1:9" ht="18.75">
      <c r="A35" s="180"/>
      <c r="B35" s="8" t="s">
        <v>154</v>
      </c>
      <c r="C35" s="182"/>
      <c r="D35" s="191"/>
      <c r="E35" s="185"/>
      <c r="F35" s="185"/>
      <c r="G35" s="185"/>
      <c r="H35" s="185"/>
      <c r="I35" s="185"/>
    </row>
    <row r="36" spans="1:9" ht="18.75">
      <c r="A36" s="180"/>
      <c r="B36" s="87" t="s">
        <v>155</v>
      </c>
      <c r="C36" s="182"/>
      <c r="D36" s="191"/>
      <c r="E36" s="201">
        <f>+Breakdown!F36</f>
        <v>0</v>
      </c>
      <c r="F36" s="185"/>
      <c r="G36" s="201">
        <f>IF(OR(E36="",E36=0),"",Breakdown!F36-Breakdown!H36)</f>
      </c>
      <c r="H36" s="202"/>
      <c r="I36" s="199"/>
    </row>
    <row r="37" spans="1:9" ht="18.75">
      <c r="A37" s="180"/>
      <c r="B37" s="87" t="s">
        <v>156</v>
      </c>
      <c r="C37" s="206"/>
      <c r="D37" s="191"/>
      <c r="E37" s="201">
        <f>+Breakdown!F37</f>
        <v>0</v>
      </c>
      <c r="F37" s="202"/>
      <c r="G37" s="201">
        <f>IF(OR(E37="",E37=0),"",Breakdown!F37-Breakdown!H37)</f>
      </c>
      <c r="H37" s="202"/>
      <c r="I37" s="199"/>
    </row>
    <row r="38" spans="1:9" ht="18.75">
      <c r="A38" s="180"/>
      <c r="B38" s="32"/>
      <c r="C38" s="206"/>
      <c r="D38" s="191"/>
      <c r="E38" s="705"/>
      <c r="F38" s="202"/>
      <c r="G38" s="705">
        <f>IF(OR(E38="",E38=0),"",Breakdown!F37-Breakdown!H37)</f>
      </c>
      <c r="H38" s="202"/>
      <c r="I38" s="708"/>
    </row>
    <row r="39" spans="1:9" ht="18.75">
      <c r="A39" s="180"/>
      <c r="B39" s="8" t="s">
        <v>157</v>
      </c>
      <c r="C39" s="182"/>
      <c r="D39" s="191"/>
      <c r="E39" s="706"/>
      <c r="F39" s="202"/>
      <c r="G39" s="707"/>
      <c r="H39" s="202"/>
      <c r="I39" s="707"/>
    </row>
    <row r="40" spans="1:9" ht="18.75">
      <c r="A40" s="180"/>
      <c r="B40" s="8" t="s">
        <v>158</v>
      </c>
      <c r="C40" s="182"/>
      <c r="D40" s="191"/>
      <c r="E40" s="201">
        <f>+Breakdown!F40</f>
        <v>0</v>
      </c>
      <c r="F40" s="202"/>
      <c r="G40" s="201">
        <f>IF(OR(E40="",E40=0),"",Breakdown!F40-Breakdown!H40)</f>
      </c>
      <c r="H40" s="202"/>
      <c r="I40" s="199"/>
    </row>
    <row r="41" spans="1:9" ht="18.75">
      <c r="A41" s="180"/>
      <c r="B41" s="8" t="s">
        <v>159</v>
      </c>
      <c r="C41" s="182"/>
      <c r="D41" s="191"/>
      <c r="E41" s="201">
        <f>+Breakdown!F41</f>
        <v>0</v>
      </c>
      <c r="F41" s="202"/>
      <c r="G41" s="201">
        <f>IF(OR(E41="",E41=0),"",Breakdown!F41-Breakdown!H41)</f>
      </c>
      <c r="H41" s="202"/>
      <c r="I41" s="199"/>
    </row>
    <row r="42" spans="1:9" ht="18.75">
      <c r="A42" s="180"/>
      <c r="B42" s="8" t="s">
        <v>388</v>
      </c>
      <c r="C42" s="182"/>
      <c r="D42" s="191"/>
      <c r="E42" s="201">
        <f>+Breakdown!F42</f>
        <v>0</v>
      </c>
      <c r="F42" s="202"/>
      <c r="G42" s="201">
        <f>IF(OR(E42="",E42=0),"",Breakdown!F42-Breakdown!H42)</f>
      </c>
      <c r="H42" s="202"/>
      <c r="I42" s="199"/>
    </row>
    <row r="43" spans="1:9" ht="18.75">
      <c r="A43" s="180"/>
      <c r="B43" s="703" t="s">
        <v>160</v>
      </c>
      <c r="C43" s="182"/>
      <c r="D43" s="191"/>
      <c r="E43" s="201">
        <f>+Breakdown!F43</f>
        <v>0</v>
      </c>
      <c r="F43" s="202"/>
      <c r="G43" s="201">
        <f>IF(OR(E43="",E43=0),"",Breakdown!F43-Breakdown!H43)</f>
      </c>
      <c r="H43" s="202"/>
      <c r="I43" s="199"/>
    </row>
    <row r="44" spans="1:9" ht="18.75">
      <c r="A44" s="180"/>
      <c r="B44" s="8" t="s">
        <v>161</v>
      </c>
      <c r="C44" s="182"/>
      <c r="D44" s="191"/>
      <c r="E44" s="201">
        <f>+Breakdown!F44</f>
        <v>0</v>
      </c>
      <c r="F44" s="202"/>
      <c r="G44" s="201">
        <f>IF(OR(E44="",E44=0),"",Breakdown!F44-Breakdown!H44)</f>
      </c>
      <c r="H44" s="202"/>
      <c r="I44" s="199"/>
    </row>
    <row r="45" spans="1:9" ht="18.75">
      <c r="A45" s="180"/>
      <c r="B45" s="8" t="s">
        <v>162</v>
      </c>
      <c r="C45" s="182"/>
      <c r="D45" s="191"/>
      <c r="E45" s="201">
        <f>+Breakdown!F45</f>
        <v>0</v>
      </c>
      <c r="F45" s="202"/>
      <c r="G45" s="201">
        <f>IF(OR(E45="",E45=0),"",Breakdown!F45-Breakdown!H45)</f>
      </c>
      <c r="H45" s="202"/>
      <c r="I45" s="199"/>
    </row>
    <row r="46" spans="1:9" ht="18.75">
      <c r="A46" s="180"/>
      <c r="B46" s="8" t="s">
        <v>163</v>
      </c>
      <c r="C46" s="182"/>
      <c r="D46" s="191"/>
      <c r="E46" s="201">
        <f>+Breakdown!F46</f>
        <v>0</v>
      </c>
      <c r="F46" s="202"/>
      <c r="G46" s="201">
        <f>IF(OR(E46="",E46=0),"",Breakdown!F46-Breakdown!H46)</f>
      </c>
      <c r="H46" s="202"/>
      <c r="I46" s="199"/>
    </row>
    <row r="47" spans="1:9" ht="18.75">
      <c r="A47" s="180"/>
      <c r="B47" s="8" t="s">
        <v>389</v>
      </c>
      <c r="C47" s="182"/>
      <c r="D47" s="191"/>
      <c r="E47" s="201">
        <f>+Breakdown!F47</f>
        <v>0</v>
      </c>
      <c r="F47" s="202"/>
      <c r="G47" s="201">
        <f>IF(OR(E47="",E47=0),"",Breakdown!F47-Breakdown!H47)</f>
      </c>
      <c r="H47" s="202"/>
      <c r="I47" s="199"/>
    </row>
    <row r="48" spans="1:9" ht="18.75">
      <c r="A48" s="180"/>
      <c r="B48" s="8" t="s">
        <v>390</v>
      </c>
      <c r="C48" s="182"/>
      <c r="D48" s="191"/>
      <c r="E48" s="201">
        <f>+Breakdown!F48</f>
        <v>0</v>
      </c>
      <c r="F48" s="202"/>
      <c r="G48" s="201">
        <f>IF(OR(E48="",E48=0),"",Breakdown!F48-Breakdown!H48)</f>
      </c>
      <c r="H48" s="202"/>
      <c r="I48" s="199"/>
    </row>
    <row r="49" spans="1:9" ht="18.75">
      <c r="A49" s="180"/>
      <c r="B49" s="8" t="s">
        <v>164</v>
      </c>
      <c r="C49" s="182"/>
      <c r="D49" s="191"/>
      <c r="E49" s="201">
        <f>+Breakdown!F49</f>
        <v>0</v>
      </c>
      <c r="F49" s="202"/>
      <c r="G49" s="201">
        <f>IF(OR(E49="",E49=0),"",Breakdown!F49-Breakdown!H49)</f>
      </c>
      <c r="H49" s="202"/>
      <c r="I49" s="199"/>
    </row>
    <row r="50" spans="1:9" ht="18.75">
      <c r="A50" s="180"/>
      <c r="B50" s="8" t="s">
        <v>165</v>
      </c>
      <c r="C50" s="182"/>
      <c r="D50" s="191"/>
      <c r="E50" s="201">
        <f>+Breakdown!F50</f>
        <v>0</v>
      </c>
      <c r="F50" s="202"/>
      <c r="G50" s="201">
        <f>IF(OR(E50="",E50=0),"",Breakdown!F50-Breakdown!H50)</f>
      </c>
      <c r="H50" s="202"/>
      <c r="I50" s="199"/>
    </row>
    <row r="51" spans="1:9" ht="18.75">
      <c r="A51" s="180"/>
      <c r="B51" s="8" t="s">
        <v>391</v>
      </c>
      <c r="C51" s="182"/>
      <c r="D51" s="191"/>
      <c r="E51" s="202"/>
      <c r="F51" s="202"/>
      <c r="G51" s="202"/>
      <c r="H51" s="202"/>
      <c r="I51" s="202"/>
    </row>
    <row r="52" spans="1:9" ht="15.75">
      <c r="A52" s="180"/>
      <c r="B52" s="32"/>
      <c r="C52" s="182"/>
      <c r="D52" s="191"/>
      <c r="E52" s="202"/>
      <c r="F52" s="202"/>
      <c r="G52" s="202"/>
      <c r="H52" s="202"/>
      <c r="I52" s="202"/>
    </row>
    <row r="53" spans="1:9" ht="18.75">
      <c r="A53" s="180"/>
      <c r="B53" s="8" t="s">
        <v>166</v>
      </c>
      <c r="C53" s="182"/>
      <c r="D53" s="191"/>
      <c r="E53" s="705"/>
      <c r="F53" s="202"/>
      <c r="G53" s="705"/>
      <c r="H53" s="202"/>
      <c r="I53" s="708"/>
    </row>
    <row r="54" spans="1:9" ht="18.75">
      <c r="A54" s="180"/>
      <c r="B54" s="8" t="s">
        <v>167</v>
      </c>
      <c r="C54" s="182"/>
      <c r="D54" s="191"/>
      <c r="E54" s="201">
        <f>+Breakdown!F54</f>
        <v>0</v>
      </c>
      <c r="F54" s="202"/>
      <c r="G54" s="201">
        <f>IF(OR(E54="",E54=0),"",Breakdown!F54-Breakdown!H54)</f>
      </c>
      <c r="H54" s="202"/>
      <c r="I54" s="199"/>
    </row>
    <row r="55" spans="1:9" ht="18.75">
      <c r="A55" s="180"/>
      <c r="B55" s="8" t="s">
        <v>168</v>
      </c>
      <c r="C55" s="182"/>
      <c r="D55" s="191"/>
      <c r="E55" s="201">
        <f>+Breakdown!F55</f>
        <v>0</v>
      </c>
      <c r="F55" s="202"/>
      <c r="G55" s="201">
        <f>IF(OR(E55="",E55=0),"",Breakdown!F55-Breakdown!H55)</f>
      </c>
      <c r="H55" s="202"/>
      <c r="I55" s="199"/>
    </row>
    <row r="56" spans="1:9" ht="18.75">
      <c r="A56" s="180"/>
      <c r="B56" s="8" t="s">
        <v>169</v>
      </c>
      <c r="C56" s="182"/>
      <c r="D56" s="191"/>
      <c r="E56" s="201">
        <f>+Breakdown!F56</f>
        <v>0</v>
      </c>
      <c r="F56" s="202"/>
      <c r="G56" s="201">
        <f>IF(OR(E56="",E56=0),"",Breakdown!F56-Breakdown!H56)</f>
      </c>
      <c r="H56" s="202"/>
      <c r="I56" s="199"/>
    </row>
    <row r="57" spans="1:9" ht="18.75">
      <c r="A57" s="180"/>
      <c r="B57" s="8" t="s">
        <v>170</v>
      </c>
      <c r="C57" s="182"/>
      <c r="D57" s="191"/>
      <c r="E57" s="201">
        <f>+Breakdown!F57</f>
        <v>0</v>
      </c>
      <c r="F57" s="202"/>
      <c r="G57" s="201">
        <f>IF(OR(E57="",E57=0),"",Breakdown!F57-Breakdown!H57)</f>
      </c>
      <c r="H57" s="202"/>
      <c r="I57" s="199"/>
    </row>
    <row r="58" spans="1:9" ht="18.75">
      <c r="A58" s="180"/>
      <c r="B58" s="8" t="s">
        <v>392</v>
      </c>
      <c r="C58" s="182"/>
      <c r="D58" s="191"/>
      <c r="E58" s="201">
        <f>+Breakdown!F58</f>
        <v>0</v>
      </c>
      <c r="F58" s="202"/>
      <c r="G58" s="201">
        <f>IF(OR(E58="",E58=0),"",Breakdown!F58-Breakdown!H58)</f>
      </c>
      <c r="H58" s="202"/>
      <c r="I58" s="199"/>
    </row>
    <row r="59" spans="1:9" ht="18.75">
      <c r="A59" s="180"/>
      <c r="B59" s="8" t="s">
        <v>172</v>
      </c>
      <c r="C59" s="182"/>
      <c r="D59" s="191"/>
      <c r="E59" s="201">
        <f>+Breakdown!F59</f>
        <v>0</v>
      </c>
      <c r="F59" s="202"/>
      <c r="G59" s="201">
        <f>IF(OR(E59="",E59=0),"",Breakdown!F59-Breakdown!H59)</f>
      </c>
      <c r="H59" s="202"/>
      <c r="I59" s="199"/>
    </row>
    <row r="60" spans="1:9" ht="18.75">
      <c r="A60" s="180"/>
      <c r="B60" s="8" t="s">
        <v>173</v>
      </c>
      <c r="C60" s="182"/>
      <c r="D60" s="191"/>
      <c r="E60" s="201">
        <f>+Breakdown!F60</f>
        <v>0</v>
      </c>
      <c r="F60" s="202"/>
      <c r="G60" s="201">
        <f>IF(OR(E60="",E60=0),"",Breakdown!F60-Breakdown!H60)</f>
      </c>
      <c r="H60" s="202"/>
      <c r="I60" s="199"/>
    </row>
    <row r="61" spans="1:9" ht="18.75">
      <c r="A61" s="180"/>
      <c r="B61" s="559" t="s">
        <v>349</v>
      </c>
      <c r="C61" s="182"/>
      <c r="D61" s="191"/>
      <c r="E61" s="201">
        <f>+Breakdown!F61</f>
        <v>0</v>
      </c>
      <c r="F61" s="202"/>
      <c r="G61" s="201">
        <f>IF(OR(E61="",E61=0),"",Breakdown!F61-Breakdown!H61)</f>
      </c>
      <c r="H61" s="202"/>
      <c r="I61" s="199"/>
    </row>
    <row r="62" spans="1:9" ht="18.75">
      <c r="A62" s="180"/>
      <c r="B62" s="8" t="s">
        <v>393</v>
      </c>
      <c r="C62" s="499"/>
      <c r="D62" s="182"/>
      <c r="E62" s="201">
        <f>+Breakdown!F62</f>
        <v>0</v>
      </c>
      <c r="F62" s="202"/>
      <c r="G62" s="201">
        <f>IF(OR(E62="",E62=0),"",Breakdown!F62-Breakdown!H62)</f>
      </c>
      <c r="H62" s="202"/>
      <c r="I62" s="199"/>
    </row>
    <row r="63" spans="1:9" ht="18.75">
      <c r="A63" s="180"/>
      <c r="B63" s="8" t="s">
        <v>171</v>
      </c>
      <c r="C63" s="499"/>
      <c r="D63" s="182"/>
      <c r="E63" s="201">
        <f>+Breakdown!F63</f>
        <v>0</v>
      </c>
      <c r="F63" s="202"/>
      <c r="G63" s="201">
        <f>IF(OR(E63="",E63=0),"",Breakdown!F63-Breakdown!H63)</f>
      </c>
      <c r="H63" s="202"/>
      <c r="I63" s="199"/>
    </row>
    <row r="64" spans="1:9" ht="12.75">
      <c r="A64" s="180"/>
      <c r="B64" s="182"/>
      <c r="C64" s="182"/>
      <c r="D64" s="182"/>
      <c r="E64" s="187"/>
      <c r="F64" s="187"/>
      <c r="G64" s="187"/>
      <c r="H64" s="187"/>
      <c r="I64" s="187"/>
    </row>
    <row r="65" spans="1:9" ht="21" thickBot="1">
      <c r="A65" s="180"/>
      <c r="B65" s="207" t="s">
        <v>174</v>
      </c>
      <c r="C65" s="182"/>
      <c r="D65" s="191"/>
      <c r="E65" s="208">
        <f>SUM(E13:E64)</f>
        <v>0</v>
      </c>
      <c r="F65" s="202"/>
      <c r="G65" s="208">
        <f>SUM(G13:G64)</f>
        <v>0</v>
      </c>
      <c r="H65" s="209"/>
      <c r="I65" s="208">
        <f>SUM(I13:I64)</f>
        <v>0</v>
      </c>
    </row>
    <row r="66" spans="1:9" ht="16.5" thickTop="1">
      <c r="A66" s="180"/>
      <c r="B66" s="182"/>
      <c r="C66" s="182"/>
      <c r="D66" s="191"/>
      <c r="E66" s="202"/>
      <c r="F66" s="202"/>
      <c r="G66" s="202"/>
      <c r="H66" s="202"/>
      <c r="I66" s="202"/>
    </row>
    <row r="67" spans="1:9" ht="18.75">
      <c r="A67" s="180"/>
      <c r="B67" s="200" t="s">
        <v>377</v>
      </c>
      <c r="C67" s="182"/>
      <c r="D67" s="191"/>
      <c r="E67" s="201">
        <f>+Breakdown!F67</f>
        <v>0</v>
      </c>
      <c r="F67" s="187"/>
      <c r="G67" s="201">
        <f>IF(OR(E67="",E67=0),"",Breakdown!F67-Breakdown!H67)</f>
      </c>
      <c r="H67" s="187"/>
      <c r="I67" s="199"/>
    </row>
    <row r="68" spans="1:9" ht="18.75">
      <c r="A68" s="180"/>
      <c r="B68" s="200" t="s">
        <v>378</v>
      </c>
      <c r="C68" s="182"/>
      <c r="D68" s="191"/>
      <c r="E68" s="201">
        <f>+Breakdown!F68</f>
        <v>0</v>
      </c>
      <c r="F68" s="187"/>
      <c r="G68" s="201">
        <f>IF(OR(E68="",E68=0),"",Breakdown!F68-Breakdown!H68)</f>
      </c>
      <c r="H68" s="187"/>
      <c r="I68" s="199"/>
    </row>
    <row r="69" spans="1:9" ht="18.75">
      <c r="A69" s="180"/>
      <c r="B69" s="200" t="s">
        <v>175</v>
      </c>
      <c r="C69" s="182"/>
      <c r="D69" s="191"/>
      <c r="E69" s="201">
        <f>+Breakdown!F69</f>
        <v>0</v>
      </c>
      <c r="F69" s="202"/>
      <c r="G69" s="201">
        <f>+E69</f>
        <v>0</v>
      </c>
      <c r="H69" s="202"/>
      <c r="I69" s="199"/>
    </row>
    <row r="70" spans="1:9" ht="18.75">
      <c r="A70" s="180"/>
      <c r="B70" s="200" t="s">
        <v>176</v>
      </c>
      <c r="C70" s="182"/>
      <c r="D70" s="191"/>
      <c r="E70" s="201">
        <f>+Breakdown!F70</f>
        <v>0</v>
      </c>
      <c r="F70" s="202"/>
      <c r="G70" s="210" t="s">
        <v>65</v>
      </c>
      <c r="H70" s="202"/>
      <c r="I70" s="210" t="s">
        <v>65</v>
      </c>
    </row>
    <row r="71" spans="1:9" ht="18.75">
      <c r="A71" s="180"/>
      <c r="B71" s="200" t="s">
        <v>177</v>
      </c>
      <c r="C71" s="182"/>
      <c r="D71" s="191"/>
      <c r="E71" s="201">
        <f>+Breakdown!F71</f>
        <v>0</v>
      </c>
      <c r="F71" s="202"/>
      <c r="G71" s="210" t="s">
        <v>65</v>
      </c>
      <c r="H71" s="202"/>
      <c r="I71" s="210" t="s">
        <v>65</v>
      </c>
    </row>
    <row r="72" spans="1:9" ht="18.75">
      <c r="A72" s="180"/>
      <c r="B72" s="200" t="s">
        <v>178</v>
      </c>
      <c r="C72" s="182"/>
      <c r="D72" s="191"/>
      <c r="E72" s="201">
        <f>+Breakdown!F72</f>
        <v>0</v>
      </c>
      <c r="F72" s="202"/>
      <c r="G72" s="210" t="s">
        <v>65</v>
      </c>
      <c r="H72" s="202"/>
      <c r="I72" s="210" t="s">
        <v>65</v>
      </c>
    </row>
    <row r="73" spans="1:251" ht="20.25">
      <c r="A73" s="180"/>
      <c r="B73" s="200" t="s">
        <v>179</v>
      </c>
      <c r="C73" s="205" t="s">
        <v>180</v>
      </c>
      <c r="D73" s="191"/>
      <c r="E73" s="201">
        <f>+Breakdown!F73</f>
        <v>0</v>
      </c>
      <c r="F73" s="211"/>
      <c r="G73" s="210" t="s">
        <v>65</v>
      </c>
      <c r="H73" s="211"/>
      <c r="I73" s="210" t="s">
        <v>65</v>
      </c>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2"/>
      <c r="DK73" s="192"/>
      <c r="DL73" s="192"/>
      <c r="DM73" s="192"/>
      <c r="DN73" s="192"/>
      <c r="DO73" s="192"/>
      <c r="DP73" s="192"/>
      <c r="DQ73" s="192"/>
      <c r="DR73" s="192"/>
      <c r="DS73" s="192"/>
      <c r="DT73" s="192"/>
      <c r="DU73" s="192"/>
      <c r="DV73" s="192"/>
      <c r="DW73" s="192"/>
      <c r="DX73" s="192"/>
      <c r="DY73" s="192"/>
      <c r="DZ73" s="192"/>
      <c r="EA73" s="192"/>
      <c r="EB73" s="192"/>
      <c r="EC73" s="192"/>
      <c r="ED73" s="192"/>
      <c r="EE73" s="192"/>
      <c r="EF73" s="192"/>
      <c r="EG73" s="192"/>
      <c r="EH73" s="192"/>
      <c r="EI73" s="192"/>
      <c r="EJ73" s="192"/>
      <c r="EK73" s="192"/>
      <c r="EL73" s="192"/>
      <c r="EM73" s="192"/>
      <c r="EN73" s="192"/>
      <c r="EO73" s="192"/>
      <c r="EP73" s="192"/>
      <c r="EQ73" s="192"/>
      <c r="ER73" s="192"/>
      <c r="ES73" s="192"/>
      <c r="ET73" s="192"/>
      <c r="EU73" s="192"/>
      <c r="EV73" s="192"/>
      <c r="EW73" s="192"/>
      <c r="EX73" s="192"/>
      <c r="EY73" s="192"/>
      <c r="EZ73" s="192"/>
      <c r="FA73" s="192"/>
      <c r="FB73" s="192"/>
      <c r="FC73" s="192"/>
      <c r="FD73" s="192"/>
      <c r="FE73" s="192"/>
      <c r="FF73" s="192"/>
      <c r="FG73" s="192"/>
      <c r="FH73" s="192"/>
      <c r="FI73" s="192"/>
      <c r="FJ73" s="192"/>
      <c r="FK73" s="192"/>
      <c r="FL73" s="192"/>
      <c r="FM73" s="192"/>
      <c r="FN73" s="192"/>
      <c r="FO73" s="192"/>
      <c r="FP73" s="192"/>
      <c r="FQ73" s="192"/>
      <c r="FR73" s="192"/>
      <c r="FS73" s="192"/>
      <c r="FT73" s="192"/>
      <c r="FU73" s="192"/>
      <c r="FV73" s="192"/>
      <c r="FW73" s="192"/>
      <c r="FX73" s="192"/>
      <c r="FY73" s="192"/>
      <c r="FZ73" s="192"/>
      <c r="GA73" s="192"/>
      <c r="GB73" s="192"/>
      <c r="GC73" s="192"/>
      <c r="GD73" s="192"/>
      <c r="GE73" s="192"/>
      <c r="GF73" s="192"/>
      <c r="GG73" s="192"/>
      <c r="GH73" s="192"/>
      <c r="GI73" s="192"/>
      <c r="GJ73" s="192"/>
      <c r="GK73" s="192"/>
      <c r="GL73" s="192"/>
      <c r="GM73" s="192"/>
      <c r="GN73" s="192"/>
      <c r="GO73" s="192"/>
      <c r="GP73" s="192"/>
      <c r="GQ73" s="192"/>
      <c r="GR73" s="192"/>
      <c r="GS73" s="192"/>
      <c r="GT73" s="192"/>
      <c r="GU73" s="192"/>
      <c r="GV73" s="192"/>
      <c r="GW73" s="192"/>
      <c r="GX73" s="192"/>
      <c r="GY73" s="192"/>
      <c r="GZ73" s="192"/>
      <c r="HA73" s="192"/>
      <c r="HB73" s="192"/>
      <c r="HC73" s="192"/>
      <c r="HD73" s="192"/>
      <c r="HE73" s="192"/>
      <c r="HF73" s="192"/>
      <c r="HG73" s="192"/>
      <c r="HH73" s="192"/>
      <c r="HI73" s="192"/>
      <c r="HJ73" s="192"/>
      <c r="HK73" s="192"/>
      <c r="HL73" s="192"/>
      <c r="HM73" s="192"/>
      <c r="HN73" s="192"/>
      <c r="HO73" s="192"/>
      <c r="HP73" s="192"/>
      <c r="HQ73" s="192"/>
      <c r="HR73" s="192"/>
      <c r="HS73" s="192"/>
      <c r="HT73" s="192"/>
      <c r="HU73" s="192"/>
      <c r="HV73" s="192"/>
      <c r="HW73" s="192"/>
      <c r="HX73" s="192"/>
      <c r="HY73" s="192"/>
      <c r="HZ73" s="192"/>
      <c r="IA73" s="192"/>
      <c r="IB73" s="192"/>
      <c r="IC73" s="192"/>
      <c r="ID73" s="192"/>
      <c r="IE73" s="192"/>
      <c r="IF73" s="192"/>
      <c r="IG73" s="192"/>
      <c r="IH73" s="192"/>
      <c r="II73" s="192"/>
      <c r="IJ73" s="192"/>
      <c r="IK73" s="192"/>
      <c r="IL73" s="192"/>
      <c r="IM73" s="192"/>
      <c r="IN73" s="192"/>
      <c r="IO73" s="192"/>
      <c r="IP73" s="192"/>
      <c r="IQ73" s="192"/>
    </row>
    <row r="74" spans="1:251" ht="20.25">
      <c r="A74" s="180"/>
      <c r="B74" s="200"/>
      <c r="C74" s="205" t="s">
        <v>98</v>
      </c>
      <c r="D74" s="191"/>
      <c r="E74" s="201">
        <f>+Breakdown!F74</f>
        <v>0</v>
      </c>
      <c r="F74" s="211"/>
      <c r="G74" s="210" t="s">
        <v>65</v>
      </c>
      <c r="H74" s="211"/>
      <c r="I74" s="210" t="s">
        <v>65</v>
      </c>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c r="CX74" s="192"/>
      <c r="CY74" s="192"/>
      <c r="CZ74" s="192"/>
      <c r="DA74" s="192"/>
      <c r="DB74" s="192"/>
      <c r="DC74" s="192"/>
      <c r="DD74" s="192"/>
      <c r="DE74" s="192"/>
      <c r="DF74" s="192"/>
      <c r="DG74" s="192"/>
      <c r="DH74" s="192"/>
      <c r="DI74" s="192"/>
      <c r="DJ74" s="192"/>
      <c r="DK74" s="192"/>
      <c r="DL74" s="192"/>
      <c r="DM74" s="192"/>
      <c r="DN74" s="192"/>
      <c r="DO74" s="192"/>
      <c r="DP74" s="192"/>
      <c r="DQ74" s="192"/>
      <c r="DR74" s="192"/>
      <c r="DS74" s="192"/>
      <c r="DT74" s="192"/>
      <c r="DU74" s="192"/>
      <c r="DV74" s="192"/>
      <c r="DW74" s="192"/>
      <c r="DX74" s="192"/>
      <c r="DY74" s="192"/>
      <c r="DZ74" s="192"/>
      <c r="EA74" s="192"/>
      <c r="EB74" s="192"/>
      <c r="EC74" s="192"/>
      <c r="ED74" s="192"/>
      <c r="EE74" s="192"/>
      <c r="EF74" s="192"/>
      <c r="EG74" s="192"/>
      <c r="EH74" s="192"/>
      <c r="EI74" s="192"/>
      <c r="EJ74" s="192"/>
      <c r="EK74" s="192"/>
      <c r="EL74" s="192"/>
      <c r="EM74" s="192"/>
      <c r="EN74" s="192"/>
      <c r="EO74" s="192"/>
      <c r="EP74" s="192"/>
      <c r="EQ74" s="192"/>
      <c r="ER74" s="192"/>
      <c r="ES74" s="192"/>
      <c r="ET74" s="192"/>
      <c r="EU74" s="192"/>
      <c r="EV74" s="192"/>
      <c r="EW74" s="192"/>
      <c r="EX74" s="192"/>
      <c r="EY74" s="192"/>
      <c r="EZ74" s="192"/>
      <c r="FA74" s="192"/>
      <c r="FB74" s="192"/>
      <c r="FC74" s="192"/>
      <c r="FD74" s="192"/>
      <c r="FE74" s="192"/>
      <c r="FF74" s="192"/>
      <c r="FG74" s="192"/>
      <c r="FH74" s="192"/>
      <c r="FI74" s="192"/>
      <c r="FJ74" s="192"/>
      <c r="FK74" s="192"/>
      <c r="FL74" s="192"/>
      <c r="FM74" s="192"/>
      <c r="FN74" s="192"/>
      <c r="FO74" s="192"/>
      <c r="FP74" s="192"/>
      <c r="FQ74" s="192"/>
      <c r="FR74" s="192"/>
      <c r="FS74" s="192"/>
      <c r="FT74" s="192"/>
      <c r="FU74" s="192"/>
      <c r="FV74" s="192"/>
      <c r="FW74" s="192"/>
      <c r="FX74" s="192"/>
      <c r="FY74" s="192"/>
      <c r="FZ74" s="192"/>
      <c r="GA74" s="192"/>
      <c r="GB74" s="192"/>
      <c r="GC74" s="192"/>
      <c r="GD74" s="192"/>
      <c r="GE74" s="192"/>
      <c r="GF74" s="192"/>
      <c r="GG74" s="192"/>
      <c r="GH74" s="192"/>
      <c r="GI74" s="192"/>
      <c r="GJ74" s="192"/>
      <c r="GK74" s="192"/>
      <c r="GL74" s="192"/>
      <c r="GM74" s="192"/>
      <c r="GN74" s="192"/>
      <c r="GO74" s="192"/>
      <c r="GP74" s="192"/>
      <c r="GQ74" s="192"/>
      <c r="GR74" s="192"/>
      <c r="GS74" s="192"/>
      <c r="GT74" s="192"/>
      <c r="GU74" s="192"/>
      <c r="GV74" s="192"/>
      <c r="GW74" s="192"/>
      <c r="GX74" s="192"/>
      <c r="GY74" s="192"/>
      <c r="GZ74" s="192"/>
      <c r="HA74" s="192"/>
      <c r="HB74" s="192"/>
      <c r="HC74" s="192"/>
      <c r="HD74" s="192"/>
      <c r="HE74" s="192"/>
      <c r="HF74" s="192"/>
      <c r="HG74" s="192"/>
      <c r="HH74" s="192"/>
      <c r="HI74" s="192"/>
      <c r="HJ74" s="192"/>
      <c r="HK74" s="192"/>
      <c r="HL74" s="192"/>
      <c r="HM74" s="192"/>
      <c r="HN74" s="192"/>
      <c r="HO74" s="192"/>
      <c r="HP74" s="192"/>
      <c r="HQ74" s="192"/>
      <c r="HR74" s="192"/>
      <c r="HS74" s="192"/>
      <c r="HT74" s="192"/>
      <c r="HU74" s="192"/>
      <c r="HV74" s="192"/>
      <c r="HW74" s="192"/>
      <c r="HX74" s="192"/>
      <c r="HY74" s="192"/>
      <c r="HZ74" s="192"/>
      <c r="IA74" s="192"/>
      <c r="IB74" s="192"/>
      <c r="IC74" s="192"/>
      <c r="ID74" s="192"/>
      <c r="IE74" s="192"/>
      <c r="IF74" s="192"/>
      <c r="IG74" s="192"/>
      <c r="IH74" s="192"/>
      <c r="II74" s="192"/>
      <c r="IJ74" s="192"/>
      <c r="IK74" s="192"/>
      <c r="IL74" s="192"/>
      <c r="IM74" s="192"/>
      <c r="IN74" s="192"/>
      <c r="IO74" s="192"/>
      <c r="IP74" s="192"/>
      <c r="IQ74" s="192"/>
    </row>
    <row r="75" spans="1:9" ht="20.25">
      <c r="A75" s="180"/>
      <c r="B75" s="200"/>
      <c r="C75" s="205" t="s">
        <v>181</v>
      </c>
      <c r="D75" s="191"/>
      <c r="E75" s="201">
        <f>+Breakdown!F75</f>
        <v>0</v>
      </c>
      <c r="F75" s="211"/>
      <c r="G75" s="210" t="s">
        <v>65</v>
      </c>
      <c r="H75" s="211"/>
      <c r="I75" s="210" t="s">
        <v>65</v>
      </c>
    </row>
    <row r="76" spans="1:9" ht="20.25">
      <c r="A76" s="180"/>
      <c r="B76" s="200"/>
      <c r="C76" s="200" t="s">
        <v>182</v>
      </c>
      <c r="D76" s="191"/>
      <c r="E76" s="201">
        <f>+Breakdown!F76</f>
        <v>0</v>
      </c>
      <c r="F76" s="211"/>
      <c r="G76" s="210" t="s">
        <v>65</v>
      </c>
      <c r="H76" s="211"/>
      <c r="I76" s="210" t="s">
        <v>65</v>
      </c>
    </row>
    <row r="77" spans="1:9" ht="20.25">
      <c r="A77" s="180"/>
      <c r="B77" s="200"/>
      <c r="C77" s="200" t="s">
        <v>183</v>
      </c>
      <c r="D77" s="191"/>
      <c r="E77" s="201">
        <f>+Breakdown!F77</f>
        <v>0</v>
      </c>
      <c r="F77" s="211"/>
      <c r="G77" s="210" t="s">
        <v>65</v>
      </c>
      <c r="H77" s="211"/>
      <c r="I77" s="210" t="s">
        <v>65</v>
      </c>
    </row>
    <row r="78" spans="1:9" ht="20.25">
      <c r="A78" s="180"/>
      <c r="B78" s="200"/>
      <c r="C78" s="8" t="s">
        <v>262</v>
      </c>
      <c r="D78" s="496"/>
      <c r="E78" s="709">
        <f>+Breakdown!F78</f>
        <v>0</v>
      </c>
      <c r="F78" s="211"/>
      <c r="G78" s="210" t="s">
        <v>65</v>
      </c>
      <c r="H78" s="211"/>
      <c r="I78" s="210" t="s">
        <v>65</v>
      </c>
    </row>
    <row r="79" spans="1:9" ht="19.5" thickBot="1">
      <c r="A79" s="180"/>
      <c r="B79" s="207" t="s">
        <v>184</v>
      </c>
      <c r="C79" s="182"/>
      <c r="D79" s="191"/>
      <c r="E79" s="212">
        <f>SUM(E65:E78)</f>
        <v>0</v>
      </c>
      <c r="F79" s="213"/>
      <c r="G79" s="212">
        <f>SUM(G65:G78)</f>
        <v>0</v>
      </c>
      <c r="H79" s="213"/>
      <c r="I79" s="212">
        <f>SUM(I65:I78)</f>
        <v>0</v>
      </c>
    </row>
    <row r="80" spans="1:9" ht="13.5" thickTop="1">
      <c r="A80" s="180"/>
      <c r="B80" s="182"/>
      <c r="C80" s="182"/>
      <c r="D80" s="191"/>
      <c r="E80" s="184"/>
      <c r="F80" s="184"/>
      <c r="G80" s="184"/>
      <c r="H80" s="184"/>
      <c r="I80" s="184"/>
    </row>
    <row r="81" spans="1:9" ht="31.5" customHeight="1" thickBot="1">
      <c r="A81" s="180"/>
      <c r="B81" s="214" t="s">
        <v>207</v>
      </c>
      <c r="C81" s="182"/>
      <c r="D81" s="182"/>
      <c r="E81" s="184"/>
      <c r="F81" s="184"/>
      <c r="G81" s="184"/>
      <c r="H81" s="184"/>
      <c r="I81" s="215">
        <f>IF(G79=0,"",+I79/G79)</f>
      </c>
    </row>
    <row r="82" s="185" customFormat="1" ht="13.5" thickTop="1"/>
    <row r="83" s="185" customFormat="1" ht="12.75"/>
    <row r="84" spans="2:9" s="185" customFormat="1" ht="21" thickBot="1">
      <c r="B84" s="207" t="s">
        <v>208</v>
      </c>
      <c r="E84" s="216">
        <f>IF(OR(G67="",G67=0),"",I67/G67)</f>
      </c>
      <c r="I84" s="217"/>
    </row>
    <row r="85" spans="2:9" ht="13.5" thickTop="1">
      <c r="B85" s="185"/>
      <c r="C85" s="185"/>
      <c r="D85" s="185"/>
      <c r="E85" s="185"/>
      <c r="F85" s="185"/>
      <c r="G85" s="185"/>
      <c r="H85" s="185"/>
      <c r="I85" s="185"/>
    </row>
    <row r="87" spans="2:9" ht="12.75">
      <c r="B87" s="185"/>
      <c r="C87" s="185"/>
      <c r="D87" s="185"/>
      <c r="E87" s="185"/>
      <c r="F87" s="185"/>
      <c r="G87" s="185"/>
      <c r="H87" s="185"/>
      <c r="I87" s="185"/>
    </row>
    <row r="88" spans="2:9" ht="12.75">
      <c r="B88" s="185"/>
      <c r="C88" s="185"/>
      <c r="D88" s="185"/>
      <c r="E88" s="185"/>
      <c r="F88" s="185"/>
      <c r="G88" s="185"/>
      <c r="H88" s="185"/>
      <c r="I88" s="185"/>
    </row>
    <row r="89" spans="2:9" ht="12.75">
      <c r="B89" s="185"/>
      <c r="C89" s="185"/>
      <c r="D89" s="185"/>
      <c r="E89" s="185"/>
      <c r="F89" s="185"/>
      <c r="G89" s="185"/>
      <c r="H89" s="185"/>
      <c r="I89" s="185"/>
    </row>
    <row r="90" spans="2:9" ht="12.75">
      <c r="B90" s="185"/>
      <c r="C90" s="185"/>
      <c r="D90" s="185"/>
      <c r="E90" s="185"/>
      <c r="F90" s="185"/>
      <c r="G90" s="185"/>
      <c r="H90" s="185"/>
      <c r="I90" s="185"/>
    </row>
    <row r="91" spans="2:9" ht="12.75">
      <c r="B91" s="185"/>
      <c r="C91" s="185"/>
      <c r="D91" s="185"/>
      <c r="E91" s="185"/>
      <c r="F91" s="185"/>
      <c r="G91" s="185"/>
      <c r="H91" s="185"/>
      <c r="I91" s="185"/>
    </row>
    <row r="92" spans="2:9" ht="12.75">
      <c r="B92" s="185"/>
      <c r="C92" s="185"/>
      <c r="D92" s="185"/>
      <c r="E92" s="185"/>
      <c r="F92" s="185"/>
      <c r="G92" s="185"/>
      <c r="H92" s="185"/>
      <c r="I92" s="185"/>
    </row>
    <row r="93" spans="2:9" ht="12.75">
      <c r="B93" s="185"/>
      <c r="C93" s="185"/>
      <c r="D93" s="185"/>
      <c r="E93" s="185"/>
      <c r="F93" s="185"/>
      <c r="G93" s="185"/>
      <c r="H93" s="185"/>
      <c r="I93" s="185"/>
    </row>
    <row r="94" spans="2:9" ht="12.75">
      <c r="B94" s="185"/>
      <c r="C94" s="185"/>
      <c r="D94" s="185"/>
      <c r="E94" s="185"/>
      <c r="F94" s="185"/>
      <c r="G94" s="185"/>
      <c r="H94" s="185"/>
      <c r="I94" s="185"/>
    </row>
    <row r="95" spans="2:9" ht="12.75">
      <c r="B95" s="185"/>
      <c r="C95" s="185"/>
      <c r="D95" s="185"/>
      <c r="E95" s="185"/>
      <c r="F95" s="185"/>
      <c r="G95" s="185"/>
      <c r="H95" s="185"/>
      <c r="I95" s="185"/>
    </row>
    <row r="96" spans="2:9" ht="12.75">
      <c r="B96" s="185"/>
      <c r="C96" s="185"/>
      <c r="D96" s="185"/>
      <c r="E96" s="185"/>
      <c r="F96" s="185"/>
      <c r="G96" s="185"/>
      <c r="H96" s="185"/>
      <c r="I96" s="185"/>
    </row>
    <row r="97" spans="2:9" ht="12.75">
      <c r="B97" s="185"/>
      <c r="C97" s="185"/>
      <c r="D97" s="185"/>
      <c r="E97" s="185"/>
      <c r="F97" s="185"/>
      <c r="G97" s="185"/>
      <c r="H97" s="185"/>
      <c r="I97" s="185"/>
    </row>
    <row r="98" spans="2:9" ht="12.75">
      <c r="B98" s="185"/>
      <c r="C98" s="185"/>
      <c r="D98" s="185"/>
      <c r="E98" s="185"/>
      <c r="F98" s="185"/>
      <c r="G98" s="185"/>
      <c r="H98" s="185"/>
      <c r="I98" s="185"/>
    </row>
    <row r="99" spans="2:9" ht="12.75">
      <c r="B99" s="185"/>
      <c r="C99" s="185"/>
      <c r="D99" s="185"/>
      <c r="E99" s="185"/>
      <c r="F99" s="185"/>
      <c r="G99" s="185"/>
      <c r="H99" s="185"/>
      <c r="I99" s="185"/>
    </row>
    <row r="100" spans="2:9" ht="12.75">
      <c r="B100" s="185"/>
      <c r="C100" s="185"/>
      <c r="D100" s="185"/>
      <c r="E100" s="185"/>
      <c r="F100" s="185"/>
      <c r="G100" s="185"/>
      <c r="H100" s="185"/>
      <c r="I100" s="185"/>
    </row>
    <row r="101" spans="2:9" ht="12.75">
      <c r="B101" s="185"/>
      <c r="C101" s="185"/>
      <c r="D101" s="185"/>
      <c r="E101" s="185"/>
      <c r="F101" s="185"/>
      <c r="G101" s="185"/>
      <c r="H101" s="185"/>
      <c r="I101" s="185"/>
    </row>
    <row r="102" spans="2:9" ht="12.75">
      <c r="B102" s="185"/>
      <c r="C102" s="185"/>
      <c r="D102" s="185"/>
      <c r="E102" s="185"/>
      <c r="F102" s="185"/>
      <c r="G102" s="185"/>
      <c r="H102" s="185"/>
      <c r="I102" s="185"/>
    </row>
    <row r="103" spans="2:9" ht="12.75">
      <c r="B103" s="185"/>
      <c r="C103" s="185"/>
      <c r="D103" s="185"/>
      <c r="E103" s="185"/>
      <c r="F103" s="185"/>
      <c r="G103" s="185"/>
      <c r="H103" s="185"/>
      <c r="I103" s="185"/>
    </row>
    <row r="104" spans="2:9" ht="12.75">
      <c r="B104" s="185"/>
      <c r="C104" s="185"/>
      <c r="D104" s="185"/>
      <c r="E104" s="185"/>
      <c r="F104" s="185"/>
      <c r="G104" s="185"/>
      <c r="H104" s="185"/>
      <c r="I104" s="185"/>
    </row>
    <row r="105" spans="2:9" ht="12.75">
      <c r="B105" s="185"/>
      <c r="C105" s="185"/>
      <c r="D105" s="185"/>
      <c r="E105" s="185"/>
      <c r="F105" s="185"/>
      <c r="G105" s="185"/>
      <c r="H105" s="185"/>
      <c r="I105" s="185"/>
    </row>
    <row r="106" spans="2:9" ht="12.75">
      <c r="B106" s="185"/>
      <c r="C106" s="185"/>
      <c r="D106" s="185"/>
      <c r="E106" s="185"/>
      <c r="F106" s="185"/>
      <c r="G106" s="185"/>
      <c r="H106" s="185"/>
      <c r="I106" s="185"/>
    </row>
    <row r="107" spans="2:9" ht="12.75">
      <c r="B107" s="185"/>
      <c r="C107" s="185"/>
      <c r="D107" s="185"/>
      <c r="E107" s="185"/>
      <c r="F107" s="185"/>
      <c r="G107" s="185"/>
      <c r="H107" s="185"/>
      <c r="I107" s="185"/>
    </row>
    <row r="108" spans="2:9" ht="12.75">
      <c r="B108" s="185"/>
      <c r="C108" s="185"/>
      <c r="D108" s="185"/>
      <c r="E108" s="185"/>
      <c r="F108" s="185"/>
      <c r="G108" s="185"/>
      <c r="H108" s="185"/>
      <c r="I108" s="185"/>
    </row>
    <row r="109" spans="2:9" ht="12.75">
      <c r="B109" s="185"/>
      <c r="C109" s="185"/>
      <c r="D109" s="185"/>
      <c r="E109" s="185"/>
      <c r="F109" s="185"/>
      <c r="G109" s="185"/>
      <c r="H109" s="185"/>
      <c r="I109" s="185"/>
    </row>
    <row r="110" spans="2:9" ht="12.75">
      <c r="B110" s="185"/>
      <c r="C110" s="185"/>
      <c r="D110" s="185"/>
      <c r="E110" s="185"/>
      <c r="F110" s="185"/>
      <c r="G110" s="185"/>
      <c r="H110" s="185"/>
      <c r="I110" s="185"/>
    </row>
    <row r="111" spans="2:9" ht="12.75">
      <c r="B111" s="185"/>
      <c r="C111" s="185"/>
      <c r="D111" s="185"/>
      <c r="E111" s="185"/>
      <c r="F111" s="185"/>
      <c r="G111" s="185"/>
      <c r="H111" s="185"/>
      <c r="I111" s="185"/>
    </row>
    <row r="112" spans="2:9" ht="12.75">
      <c r="B112" s="185"/>
      <c r="C112" s="185"/>
      <c r="D112" s="185"/>
      <c r="E112" s="185"/>
      <c r="F112" s="185"/>
      <c r="G112" s="185"/>
      <c r="H112" s="185"/>
      <c r="I112" s="185"/>
    </row>
    <row r="113" spans="2:9" ht="12.75">
      <c r="B113" s="185"/>
      <c r="C113" s="185"/>
      <c r="D113" s="185"/>
      <c r="E113" s="185"/>
      <c r="F113" s="185"/>
      <c r="G113" s="185"/>
      <c r="H113" s="185"/>
      <c r="I113" s="185"/>
    </row>
    <row r="114" spans="2:9" ht="12.75">
      <c r="B114" s="185"/>
      <c r="C114" s="185"/>
      <c r="D114" s="185"/>
      <c r="E114" s="185"/>
      <c r="F114" s="185"/>
      <c r="G114" s="185"/>
      <c r="H114" s="185"/>
      <c r="I114" s="185"/>
    </row>
    <row r="115" spans="2:9" ht="12.75">
      <c r="B115" s="185"/>
      <c r="C115" s="185"/>
      <c r="D115" s="185"/>
      <c r="E115" s="185"/>
      <c r="F115" s="185"/>
      <c r="G115" s="185"/>
      <c r="H115" s="185"/>
      <c r="I115" s="185"/>
    </row>
    <row r="116" spans="2:9" ht="12.75">
      <c r="B116" s="185"/>
      <c r="C116" s="185"/>
      <c r="D116" s="185"/>
      <c r="E116" s="185"/>
      <c r="F116" s="185"/>
      <c r="G116" s="185"/>
      <c r="H116" s="185"/>
      <c r="I116" s="185"/>
    </row>
    <row r="133" s="185" customFormat="1" ht="12.75"/>
    <row r="134" s="185" customFormat="1" ht="12.75"/>
    <row r="135" ht="12.75">
      <c r="D135" s="192"/>
    </row>
    <row r="136" ht="12.75">
      <c r="D136" s="192"/>
    </row>
    <row r="137" ht="12.75">
      <c r="D137" s="192"/>
    </row>
    <row r="138" spans="6:7" ht="12.75">
      <c r="F138" s="217"/>
      <c r="G138" s="217"/>
    </row>
    <row r="139" ht="12.75">
      <c r="D139" s="192"/>
    </row>
    <row r="140" ht="12.75">
      <c r="D140" s="192"/>
    </row>
    <row r="141" ht="12.75">
      <c r="D141" s="192"/>
    </row>
  </sheetData>
  <sheetProtection/>
  <printOptions/>
  <pageMargins left="0.75" right="0.75" top="0.5" bottom="0.25" header="0.25" footer="0.5"/>
  <pageSetup horizontalDpi="600" verticalDpi="600" orientation="portrait" paperSize="5" scale="52" r:id="rId1"/>
</worksheet>
</file>

<file path=xl/worksheets/sheet8.xml><?xml version="1.0" encoding="utf-8"?>
<worksheet xmlns="http://schemas.openxmlformats.org/spreadsheetml/2006/main" xmlns:r="http://schemas.openxmlformats.org/officeDocument/2006/relationships">
  <sheetPr codeName="Sheet14"/>
  <dimension ref="A1:IV186"/>
  <sheetViews>
    <sheetView showGridLines="0" showZeros="0" view="pageBreakPreview" zoomScale="50" zoomScaleNormal="50" zoomScaleSheetLayoutView="50" zoomScalePageLayoutView="0" workbookViewId="0" topLeftCell="A1">
      <selection activeCell="C4" sqref="C4:E4"/>
    </sheetView>
  </sheetViews>
  <sheetFormatPr defaultColWidth="9.77734375" defaultRowHeight="15"/>
  <cols>
    <col min="1" max="1" width="2.77734375" style="224" customWidth="1"/>
    <col min="2" max="2" width="28.77734375" style="224" customWidth="1"/>
    <col min="3" max="3" width="20.3359375" style="261" customWidth="1"/>
    <col min="4" max="4" width="17.6640625" style="621" customWidth="1"/>
    <col min="5" max="5" width="20.88671875" style="226" customWidth="1"/>
    <col min="6" max="6" width="14.3359375" style="224" customWidth="1"/>
    <col min="7" max="7" width="31.5546875" style="257" customWidth="1"/>
    <col min="8" max="8" width="8.6640625" style="224" customWidth="1"/>
    <col min="9" max="9" width="1.99609375" style="223" customWidth="1"/>
    <col min="10" max="10" width="18.21484375" style="224" customWidth="1"/>
    <col min="11" max="11" width="1.2265625" style="223" customWidth="1"/>
    <col min="12" max="12" width="9.77734375" style="223" customWidth="1"/>
    <col min="13" max="13" width="15.6640625" style="223" customWidth="1"/>
    <col min="14" max="23" width="9.77734375" style="223" customWidth="1"/>
    <col min="24" max="24" width="31.3359375" style="223" hidden="1" customWidth="1"/>
    <col min="25" max="26" width="19.99609375" style="223" hidden="1" customWidth="1"/>
    <col min="27" max="30" width="9.77734375" style="223" customWidth="1"/>
    <col min="31" max="255" width="8.99609375" style="224" customWidth="1"/>
    <col min="256" max="16384" width="9.77734375" style="223" customWidth="1"/>
  </cols>
  <sheetData>
    <row r="1" spans="1:10" ht="42.75" customHeight="1">
      <c r="A1" s="219"/>
      <c r="B1" s="637" t="s">
        <v>400</v>
      </c>
      <c r="C1" s="220"/>
      <c r="D1" s="247"/>
      <c r="E1" s="221"/>
      <c r="F1" s="219"/>
      <c r="G1" s="221"/>
      <c r="H1" s="219"/>
      <c r="I1" s="222"/>
      <c r="J1" s="219"/>
    </row>
    <row r="2" spans="1:255" ht="27" customHeight="1">
      <c r="A2" s="219"/>
      <c r="B2" s="225"/>
      <c r="C2" s="220"/>
      <c r="D2" s="247"/>
      <c r="E2" s="221"/>
      <c r="F2" s="219"/>
      <c r="G2" s="221"/>
      <c r="H2" s="219"/>
      <c r="I2" s="222"/>
      <c r="J2" s="219"/>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row>
    <row r="3" spans="1:10" ht="25.5" hidden="1">
      <c r="A3" s="219"/>
      <c r="B3" s="221"/>
      <c r="C3" s="220"/>
      <c r="D3" s="247"/>
      <c r="E3" s="221"/>
      <c r="F3" s="219"/>
      <c r="G3" s="221"/>
      <c r="H3" s="219"/>
      <c r="I3" s="222"/>
      <c r="J3" s="219"/>
    </row>
    <row r="4" spans="1:10" ht="28.5" customHeight="1" thickBot="1">
      <c r="A4" s="219"/>
      <c r="B4" s="221" t="s">
        <v>128</v>
      </c>
      <c r="C4" s="757">
        <f>+EligBasisLimits!C4</f>
        <v>0</v>
      </c>
      <c r="D4" s="757"/>
      <c r="E4" s="757"/>
      <c r="F4" s="219"/>
      <c r="G4" s="221"/>
      <c r="H4" s="219"/>
      <c r="I4" s="222"/>
      <c r="J4" s="219"/>
    </row>
    <row r="5" spans="1:10" ht="22.5" customHeight="1" thickBot="1" thickTop="1">
      <c r="A5" s="219"/>
      <c r="B5" s="221"/>
      <c r="C5" s="236"/>
      <c r="D5" s="615"/>
      <c r="E5" s="594"/>
      <c r="F5" s="219"/>
      <c r="G5" s="221"/>
      <c r="H5" s="219"/>
      <c r="I5" s="222"/>
      <c r="J5" s="219"/>
    </row>
    <row r="6" spans="1:256" ht="54.75" customHeight="1" thickTop="1">
      <c r="A6" s="574"/>
      <c r="B6" s="543" t="s">
        <v>379</v>
      </c>
      <c r="C6" s="230"/>
      <c r="D6" s="616"/>
      <c r="E6" s="231"/>
      <c r="F6" s="231"/>
      <c r="G6" s="231"/>
      <c r="H6" s="231"/>
      <c r="I6" s="231"/>
      <c r="J6" s="575"/>
      <c r="IV6" s="224"/>
    </row>
    <row r="7" spans="1:256" s="597" customFormat="1" ht="30" customHeight="1">
      <c r="A7" s="596"/>
      <c r="B7" s="717"/>
      <c r="C7" s="718"/>
      <c r="D7" s="719"/>
      <c r="E7" s="720"/>
      <c r="F7" s="720"/>
      <c r="G7" s="713"/>
      <c r="H7" s="714"/>
      <c r="I7" s="715"/>
      <c r="J7" s="716"/>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598"/>
      <c r="BP7" s="598"/>
      <c r="BQ7" s="598"/>
      <c r="BR7" s="598"/>
      <c r="BS7" s="598"/>
      <c r="BT7" s="598"/>
      <c r="BU7" s="598"/>
      <c r="BV7" s="598"/>
      <c r="BW7" s="598"/>
      <c r="BX7" s="598"/>
      <c r="BY7" s="598"/>
      <c r="BZ7" s="598"/>
      <c r="CA7" s="598"/>
      <c r="CB7" s="598"/>
      <c r="CC7" s="598"/>
      <c r="CD7" s="598"/>
      <c r="CE7" s="598"/>
      <c r="CF7" s="598"/>
      <c r="CG7" s="598"/>
      <c r="CH7" s="598"/>
      <c r="CI7" s="598"/>
      <c r="CJ7" s="598"/>
      <c r="CK7" s="598"/>
      <c r="CL7" s="598"/>
      <c r="CM7" s="598"/>
      <c r="CN7" s="598"/>
      <c r="CO7" s="598"/>
      <c r="CP7" s="598"/>
      <c r="CQ7" s="598"/>
      <c r="CR7" s="598"/>
      <c r="CS7" s="598"/>
      <c r="CT7" s="598"/>
      <c r="CU7" s="598"/>
      <c r="CV7" s="598"/>
      <c r="CW7" s="598"/>
      <c r="CX7" s="598"/>
      <c r="CY7" s="598"/>
      <c r="CZ7" s="598"/>
      <c r="DA7" s="598"/>
      <c r="DB7" s="598"/>
      <c r="DC7" s="598"/>
      <c r="DD7" s="598"/>
      <c r="DE7" s="598"/>
      <c r="DF7" s="598"/>
      <c r="DG7" s="598"/>
      <c r="DH7" s="598"/>
      <c r="DI7" s="598"/>
      <c r="DJ7" s="598"/>
      <c r="DK7" s="598"/>
      <c r="DL7" s="598"/>
      <c r="DM7" s="598"/>
      <c r="DN7" s="598"/>
      <c r="DO7" s="598"/>
      <c r="DP7" s="598"/>
      <c r="DQ7" s="598"/>
      <c r="DR7" s="598"/>
      <c r="DS7" s="598"/>
      <c r="DT7" s="598"/>
      <c r="DU7" s="598"/>
      <c r="DV7" s="598"/>
      <c r="DW7" s="598"/>
      <c r="DX7" s="598"/>
      <c r="DY7" s="598"/>
      <c r="DZ7" s="598"/>
      <c r="EA7" s="598"/>
      <c r="EB7" s="598"/>
      <c r="EC7" s="598"/>
      <c r="ED7" s="598"/>
      <c r="EE7" s="598"/>
      <c r="EF7" s="598"/>
      <c r="EG7" s="598"/>
      <c r="EH7" s="598"/>
      <c r="EI7" s="598"/>
      <c r="EJ7" s="598"/>
      <c r="EK7" s="598"/>
      <c r="EL7" s="598"/>
      <c r="EM7" s="598"/>
      <c r="EN7" s="598"/>
      <c r="EO7" s="598"/>
      <c r="EP7" s="598"/>
      <c r="EQ7" s="598"/>
      <c r="ER7" s="598"/>
      <c r="ES7" s="598"/>
      <c r="ET7" s="598"/>
      <c r="EU7" s="598"/>
      <c r="EV7" s="598"/>
      <c r="EW7" s="598"/>
      <c r="EX7" s="598"/>
      <c r="EY7" s="598"/>
      <c r="EZ7" s="598"/>
      <c r="FA7" s="598"/>
      <c r="FB7" s="598"/>
      <c r="FC7" s="598"/>
      <c r="FD7" s="598"/>
      <c r="FE7" s="598"/>
      <c r="FF7" s="598"/>
      <c r="FG7" s="598"/>
      <c r="FH7" s="598"/>
      <c r="FI7" s="598"/>
      <c r="FJ7" s="598"/>
      <c r="FK7" s="598"/>
      <c r="FL7" s="598"/>
      <c r="FM7" s="598"/>
      <c r="FN7" s="598"/>
      <c r="FO7" s="598"/>
      <c r="FP7" s="598"/>
      <c r="FQ7" s="598"/>
      <c r="FR7" s="598"/>
      <c r="FS7" s="598"/>
      <c r="FT7" s="598"/>
      <c r="FU7" s="598"/>
      <c r="FV7" s="598"/>
      <c r="FW7" s="598"/>
      <c r="FX7" s="598"/>
      <c r="FY7" s="598"/>
      <c r="FZ7" s="598"/>
      <c r="GA7" s="598"/>
      <c r="GB7" s="598"/>
      <c r="GC7" s="598"/>
      <c r="GD7" s="598"/>
      <c r="GE7" s="598"/>
      <c r="GF7" s="598"/>
      <c r="GG7" s="598"/>
      <c r="GH7" s="598"/>
      <c r="GI7" s="598"/>
      <c r="GJ7" s="598"/>
      <c r="GK7" s="598"/>
      <c r="GL7" s="598"/>
      <c r="GM7" s="598"/>
      <c r="GN7" s="598"/>
      <c r="GO7" s="598"/>
      <c r="GP7" s="598"/>
      <c r="GQ7" s="598"/>
      <c r="GR7" s="598"/>
      <c r="GS7" s="598"/>
      <c r="GT7" s="598"/>
      <c r="GU7" s="598"/>
      <c r="GV7" s="598"/>
      <c r="GW7" s="598"/>
      <c r="GX7" s="598"/>
      <c r="GY7" s="598"/>
      <c r="GZ7" s="598"/>
      <c r="HA7" s="598"/>
      <c r="HB7" s="598"/>
      <c r="HC7" s="598"/>
      <c r="HD7" s="598"/>
      <c r="HE7" s="598"/>
      <c r="HF7" s="598"/>
      <c r="HG7" s="598"/>
      <c r="HH7" s="598"/>
      <c r="HI7" s="598"/>
      <c r="HJ7" s="598"/>
      <c r="HK7" s="598"/>
      <c r="HL7" s="598"/>
      <c r="HM7" s="598"/>
      <c r="HN7" s="598"/>
      <c r="HO7" s="598"/>
      <c r="HP7" s="598"/>
      <c r="HQ7" s="598"/>
      <c r="HR7" s="598"/>
      <c r="HS7" s="598"/>
      <c r="HT7" s="598"/>
      <c r="HU7" s="598"/>
      <c r="HV7" s="598"/>
      <c r="HW7" s="598"/>
      <c r="HX7" s="598"/>
      <c r="HY7" s="598"/>
      <c r="HZ7" s="598"/>
      <c r="IA7" s="598"/>
      <c r="IB7" s="598"/>
      <c r="IC7" s="598"/>
      <c r="ID7" s="598"/>
      <c r="IE7" s="598"/>
      <c r="IF7" s="598"/>
      <c r="IG7" s="598"/>
      <c r="IH7" s="598"/>
      <c r="II7" s="598"/>
      <c r="IJ7" s="598"/>
      <c r="IK7" s="598"/>
      <c r="IL7" s="598"/>
      <c r="IM7" s="598"/>
      <c r="IN7" s="598"/>
      <c r="IO7" s="598"/>
      <c r="IP7" s="598"/>
      <c r="IQ7" s="598"/>
      <c r="IR7" s="598"/>
      <c r="IS7" s="598"/>
      <c r="IT7" s="598"/>
      <c r="IU7" s="598"/>
      <c r="IV7" s="598"/>
    </row>
    <row r="8" spans="1:256" s="597" customFormat="1" ht="30" customHeight="1">
      <c r="A8" s="596"/>
      <c r="B8" s="733" t="s">
        <v>412</v>
      </c>
      <c r="C8" s="731"/>
      <c r="D8" s="719"/>
      <c r="E8" s="720"/>
      <c r="F8" s="720"/>
      <c r="G8" s="713"/>
      <c r="H8" s="714"/>
      <c r="I8" s="715"/>
      <c r="J8" s="716"/>
      <c r="AE8" s="598"/>
      <c r="AF8" s="598"/>
      <c r="AG8" s="598"/>
      <c r="AH8" s="598"/>
      <c r="AI8" s="598"/>
      <c r="AJ8" s="598"/>
      <c r="AK8" s="598"/>
      <c r="AL8" s="598"/>
      <c r="AM8" s="598"/>
      <c r="AN8" s="598"/>
      <c r="AO8" s="598"/>
      <c r="AP8" s="598"/>
      <c r="AQ8" s="598"/>
      <c r="AR8" s="598"/>
      <c r="AS8" s="598"/>
      <c r="AT8" s="598"/>
      <c r="AU8" s="598"/>
      <c r="AV8" s="598"/>
      <c r="AW8" s="598"/>
      <c r="AX8" s="598"/>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A8" s="598"/>
      <c r="CB8" s="598"/>
      <c r="CC8" s="598"/>
      <c r="CD8" s="598"/>
      <c r="CE8" s="598"/>
      <c r="CF8" s="598"/>
      <c r="CG8" s="598"/>
      <c r="CH8" s="598"/>
      <c r="CI8" s="598"/>
      <c r="CJ8" s="598"/>
      <c r="CK8" s="598"/>
      <c r="CL8" s="598"/>
      <c r="CM8" s="598"/>
      <c r="CN8" s="598"/>
      <c r="CO8" s="598"/>
      <c r="CP8" s="598"/>
      <c r="CQ8" s="598"/>
      <c r="CR8" s="598"/>
      <c r="CS8" s="598"/>
      <c r="CT8" s="598"/>
      <c r="CU8" s="598"/>
      <c r="CV8" s="598"/>
      <c r="CW8" s="598"/>
      <c r="CX8" s="598"/>
      <c r="CY8" s="598"/>
      <c r="CZ8" s="598"/>
      <c r="DA8" s="598"/>
      <c r="DB8" s="598"/>
      <c r="DC8" s="598"/>
      <c r="DD8" s="598"/>
      <c r="DE8" s="598"/>
      <c r="DF8" s="598"/>
      <c r="DG8" s="598"/>
      <c r="DH8" s="598"/>
      <c r="DI8" s="598"/>
      <c r="DJ8" s="598"/>
      <c r="DK8" s="598"/>
      <c r="DL8" s="598"/>
      <c r="DM8" s="598"/>
      <c r="DN8" s="598"/>
      <c r="DO8" s="598"/>
      <c r="DP8" s="598"/>
      <c r="DQ8" s="598"/>
      <c r="DR8" s="598"/>
      <c r="DS8" s="598"/>
      <c r="DT8" s="598"/>
      <c r="DU8" s="598"/>
      <c r="DV8" s="598"/>
      <c r="DW8" s="598"/>
      <c r="DX8" s="598"/>
      <c r="DY8" s="598"/>
      <c r="DZ8" s="598"/>
      <c r="EA8" s="598"/>
      <c r="EB8" s="598"/>
      <c r="EC8" s="598"/>
      <c r="ED8" s="598"/>
      <c r="EE8" s="598"/>
      <c r="EF8" s="598"/>
      <c r="EG8" s="598"/>
      <c r="EH8" s="598"/>
      <c r="EI8" s="598"/>
      <c r="EJ8" s="598"/>
      <c r="EK8" s="598"/>
      <c r="EL8" s="598"/>
      <c r="EM8" s="598"/>
      <c r="EN8" s="598"/>
      <c r="EO8" s="598"/>
      <c r="EP8" s="598"/>
      <c r="EQ8" s="598"/>
      <c r="ER8" s="598"/>
      <c r="ES8" s="598"/>
      <c r="ET8" s="598"/>
      <c r="EU8" s="598"/>
      <c r="EV8" s="598"/>
      <c r="EW8" s="598"/>
      <c r="EX8" s="598"/>
      <c r="EY8" s="598"/>
      <c r="EZ8" s="598"/>
      <c r="FA8" s="598"/>
      <c r="FB8" s="598"/>
      <c r="FC8" s="598"/>
      <c r="FD8" s="598"/>
      <c r="FE8" s="598"/>
      <c r="FF8" s="598"/>
      <c r="FG8" s="598"/>
      <c r="FH8" s="598"/>
      <c r="FI8" s="598"/>
      <c r="FJ8" s="598"/>
      <c r="FK8" s="598"/>
      <c r="FL8" s="598"/>
      <c r="FM8" s="598"/>
      <c r="FN8" s="598"/>
      <c r="FO8" s="598"/>
      <c r="FP8" s="598"/>
      <c r="FQ8" s="598"/>
      <c r="FR8" s="598"/>
      <c r="FS8" s="598"/>
      <c r="FT8" s="598"/>
      <c r="FU8" s="598"/>
      <c r="FV8" s="598"/>
      <c r="FW8" s="598"/>
      <c r="FX8" s="598"/>
      <c r="FY8" s="598"/>
      <c r="FZ8" s="598"/>
      <c r="GA8" s="598"/>
      <c r="GB8" s="598"/>
      <c r="GC8" s="598"/>
      <c r="GD8" s="598"/>
      <c r="GE8" s="598"/>
      <c r="GF8" s="598"/>
      <c r="GG8" s="598"/>
      <c r="GH8" s="598"/>
      <c r="GI8" s="598"/>
      <c r="GJ8" s="598"/>
      <c r="GK8" s="598"/>
      <c r="GL8" s="598"/>
      <c r="GM8" s="598"/>
      <c r="GN8" s="598"/>
      <c r="GO8" s="598"/>
      <c r="GP8" s="598"/>
      <c r="GQ8" s="598"/>
      <c r="GR8" s="598"/>
      <c r="GS8" s="598"/>
      <c r="GT8" s="598"/>
      <c r="GU8" s="598"/>
      <c r="GV8" s="598"/>
      <c r="GW8" s="598"/>
      <c r="GX8" s="598"/>
      <c r="GY8" s="598"/>
      <c r="GZ8" s="598"/>
      <c r="HA8" s="598"/>
      <c r="HB8" s="598"/>
      <c r="HC8" s="598"/>
      <c r="HD8" s="598"/>
      <c r="HE8" s="598"/>
      <c r="HF8" s="598"/>
      <c r="HG8" s="598"/>
      <c r="HH8" s="598"/>
      <c r="HI8" s="598"/>
      <c r="HJ8" s="598"/>
      <c r="HK8" s="598"/>
      <c r="HL8" s="598"/>
      <c r="HM8" s="598"/>
      <c r="HN8" s="598"/>
      <c r="HO8" s="598"/>
      <c r="HP8" s="598"/>
      <c r="HQ8" s="598"/>
      <c r="HR8" s="598"/>
      <c r="HS8" s="598"/>
      <c r="HT8" s="598"/>
      <c r="HU8" s="598"/>
      <c r="HV8" s="598"/>
      <c r="HW8" s="598"/>
      <c r="HX8" s="598"/>
      <c r="HY8" s="598"/>
      <c r="HZ8" s="598"/>
      <c r="IA8" s="598"/>
      <c r="IB8" s="598"/>
      <c r="IC8" s="598"/>
      <c r="ID8" s="598"/>
      <c r="IE8" s="598"/>
      <c r="IF8" s="598"/>
      <c r="IG8" s="598"/>
      <c r="IH8" s="598"/>
      <c r="II8" s="598"/>
      <c r="IJ8" s="598"/>
      <c r="IK8" s="598"/>
      <c r="IL8" s="598"/>
      <c r="IM8" s="598"/>
      <c r="IN8" s="598"/>
      <c r="IO8" s="598"/>
      <c r="IP8" s="598"/>
      <c r="IQ8" s="598"/>
      <c r="IR8" s="598"/>
      <c r="IS8" s="598"/>
      <c r="IT8" s="598"/>
      <c r="IU8" s="598"/>
      <c r="IV8" s="598"/>
    </row>
    <row r="9" spans="1:256" s="597" customFormat="1" ht="30" customHeight="1">
      <c r="A9" s="596"/>
      <c r="B9" s="732"/>
      <c r="C9" s="718"/>
      <c r="D9" s="719"/>
      <c r="E9" s="720"/>
      <c r="F9" s="720"/>
      <c r="G9" s="713"/>
      <c r="H9" s="714"/>
      <c r="I9" s="715"/>
      <c r="J9" s="716"/>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8"/>
      <c r="DC9" s="598"/>
      <c r="DD9" s="598"/>
      <c r="DE9" s="598"/>
      <c r="DF9" s="598"/>
      <c r="DG9" s="598"/>
      <c r="DH9" s="598"/>
      <c r="DI9" s="598"/>
      <c r="DJ9" s="598"/>
      <c r="DK9" s="598"/>
      <c r="DL9" s="598"/>
      <c r="DM9" s="598"/>
      <c r="DN9" s="598"/>
      <c r="DO9" s="598"/>
      <c r="DP9" s="598"/>
      <c r="DQ9" s="598"/>
      <c r="DR9" s="598"/>
      <c r="DS9" s="598"/>
      <c r="DT9" s="598"/>
      <c r="DU9" s="598"/>
      <c r="DV9" s="598"/>
      <c r="DW9" s="598"/>
      <c r="DX9" s="598"/>
      <c r="DY9" s="598"/>
      <c r="DZ9" s="598"/>
      <c r="EA9" s="598"/>
      <c r="EB9" s="598"/>
      <c r="EC9" s="598"/>
      <c r="ED9" s="598"/>
      <c r="EE9" s="598"/>
      <c r="EF9" s="598"/>
      <c r="EG9" s="598"/>
      <c r="EH9" s="598"/>
      <c r="EI9" s="598"/>
      <c r="EJ9" s="598"/>
      <c r="EK9" s="598"/>
      <c r="EL9" s="598"/>
      <c r="EM9" s="598"/>
      <c r="EN9" s="598"/>
      <c r="EO9" s="598"/>
      <c r="EP9" s="598"/>
      <c r="EQ9" s="598"/>
      <c r="ER9" s="598"/>
      <c r="ES9" s="598"/>
      <c r="ET9" s="598"/>
      <c r="EU9" s="598"/>
      <c r="EV9" s="598"/>
      <c r="EW9" s="598"/>
      <c r="EX9" s="598"/>
      <c r="EY9" s="598"/>
      <c r="EZ9" s="598"/>
      <c r="FA9" s="598"/>
      <c r="FB9" s="598"/>
      <c r="FC9" s="598"/>
      <c r="FD9" s="598"/>
      <c r="FE9" s="598"/>
      <c r="FF9" s="598"/>
      <c r="FG9" s="598"/>
      <c r="FH9" s="598"/>
      <c r="FI9" s="598"/>
      <c r="FJ9" s="598"/>
      <c r="FK9" s="598"/>
      <c r="FL9" s="598"/>
      <c r="FM9" s="598"/>
      <c r="FN9" s="598"/>
      <c r="FO9" s="598"/>
      <c r="FP9" s="598"/>
      <c r="FQ9" s="598"/>
      <c r="FR9" s="598"/>
      <c r="FS9" s="598"/>
      <c r="FT9" s="598"/>
      <c r="FU9" s="598"/>
      <c r="FV9" s="598"/>
      <c r="FW9" s="598"/>
      <c r="FX9" s="598"/>
      <c r="FY9" s="598"/>
      <c r="FZ9" s="598"/>
      <c r="GA9" s="598"/>
      <c r="GB9" s="598"/>
      <c r="GC9" s="598"/>
      <c r="GD9" s="598"/>
      <c r="GE9" s="598"/>
      <c r="GF9" s="598"/>
      <c r="GG9" s="598"/>
      <c r="GH9" s="598"/>
      <c r="GI9" s="598"/>
      <c r="GJ9" s="598"/>
      <c r="GK9" s="598"/>
      <c r="GL9" s="598"/>
      <c r="GM9" s="598"/>
      <c r="GN9" s="598"/>
      <c r="GO9" s="598"/>
      <c r="GP9" s="598"/>
      <c r="GQ9" s="598"/>
      <c r="GR9" s="598"/>
      <c r="GS9" s="598"/>
      <c r="GT9" s="598"/>
      <c r="GU9" s="598"/>
      <c r="GV9" s="598"/>
      <c r="GW9" s="598"/>
      <c r="GX9" s="598"/>
      <c r="GY9" s="598"/>
      <c r="GZ9" s="598"/>
      <c r="HA9" s="598"/>
      <c r="HB9" s="598"/>
      <c r="HC9" s="598"/>
      <c r="HD9" s="598"/>
      <c r="HE9" s="598"/>
      <c r="HF9" s="598"/>
      <c r="HG9" s="598"/>
      <c r="HH9" s="598"/>
      <c r="HI9" s="598"/>
      <c r="HJ9" s="598"/>
      <c r="HK9" s="598"/>
      <c r="HL9" s="598"/>
      <c r="HM9" s="598"/>
      <c r="HN9" s="598"/>
      <c r="HO9" s="598"/>
      <c r="HP9" s="598"/>
      <c r="HQ9" s="598"/>
      <c r="HR9" s="598"/>
      <c r="HS9" s="598"/>
      <c r="HT9" s="598"/>
      <c r="HU9" s="598"/>
      <c r="HV9" s="598"/>
      <c r="HW9" s="598"/>
      <c r="HX9" s="598"/>
      <c r="HY9" s="598"/>
      <c r="HZ9" s="598"/>
      <c r="IA9" s="598"/>
      <c r="IB9" s="598"/>
      <c r="IC9" s="598"/>
      <c r="ID9" s="598"/>
      <c r="IE9" s="598"/>
      <c r="IF9" s="598"/>
      <c r="IG9" s="598"/>
      <c r="IH9" s="598"/>
      <c r="II9" s="598"/>
      <c r="IJ9" s="598"/>
      <c r="IK9" s="598"/>
      <c r="IL9" s="598"/>
      <c r="IM9" s="598"/>
      <c r="IN9" s="598"/>
      <c r="IO9" s="598"/>
      <c r="IP9" s="598"/>
      <c r="IQ9" s="598"/>
      <c r="IR9" s="598"/>
      <c r="IS9" s="598"/>
      <c r="IT9" s="598"/>
      <c r="IU9" s="598"/>
      <c r="IV9" s="598"/>
    </row>
    <row r="10" spans="1:256" ht="17.25" customHeight="1">
      <c r="A10" s="576"/>
      <c r="B10" s="699"/>
      <c r="C10" s="236"/>
      <c r="D10" s="239"/>
      <c r="E10" s="235"/>
      <c r="F10" s="235"/>
      <c r="G10" s="235"/>
      <c r="H10" s="235"/>
      <c r="I10" s="235"/>
      <c r="J10" s="235"/>
      <c r="IV10" s="224"/>
    </row>
    <row r="11" spans="1:256" ht="23.25" customHeight="1">
      <c r="A11" s="576"/>
      <c r="B11" s="721" t="s">
        <v>404</v>
      </c>
      <c r="C11" s="236"/>
      <c r="D11" s="239"/>
      <c r="E11" s="235"/>
      <c r="F11" s="223"/>
      <c r="G11" s="721" t="s">
        <v>408</v>
      </c>
      <c r="H11" s="235"/>
      <c r="I11" s="239"/>
      <c r="J11" s="235"/>
      <c r="IV11" s="224"/>
    </row>
    <row r="12" spans="1:256" s="597" customFormat="1" ht="30" customHeight="1">
      <c r="A12" s="596"/>
      <c r="B12" s="717"/>
      <c r="C12" s="718"/>
      <c r="D12" s="719"/>
      <c r="E12" s="720"/>
      <c r="G12" s="720"/>
      <c r="H12" s="713"/>
      <c r="I12" s="714"/>
      <c r="J12" s="716"/>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598"/>
      <c r="CL12" s="598"/>
      <c r="CM12" s="598"/>
      <c r="CN12" s="598"/>
      <c r="CO12" s="598"/>
      <c r="CP12" s="598"/>
      <c r="CQ12" s="598"/>
      <c r="CR12" s="598"/>
      <c r="CS12" s="598"/>
      <c r="CT12" s="598"/>
      <c r="CU12" s="598"/>
      <c r="CV12" s="598"/>
      <c r="CW12" s="598"/>
      <c r="CX12" s="598"/>
      <c r="CY12" s="598"/>
      <c r="CZ12" s="598"/>
      <c r="DA12" s="598"/>
      <c r="DB12" s="598"/>
      <c r="DC12" s="598"/>
      <c r="DD12" s="598"/>
      <c r="DE12" s="598"/>
      <c r="DF12" s="598"/>
      <c r="DG12" s="598"/>
      <c r="DH12" s="598"/>
      <c r="DI12" s="598"/>
      <c r="DJ12" s="598"/>
      <c r="DK12" s="598"/>
      <c r="DL12" s="598"/>
      <c r="DM12" s="598"/>
      <c r="DN12" s="598"/>
      <c r="DO12" s="598"/>
      <c r="DP12" s="598"/>
      <c r="DQ12" s="598"/>
      <c r="DR12" s="598"/>
      <c r="DS12" s="598"/>
      <c r="DT12" s="598"/>
      <c r="DU12" s="598"/>
      <c r="DV12" s="598"/>
      <c r="DW12" s="598"/>
      <c r="DX12" s="598"/>
      <c r="DY12" s="598"/>
      <c r="DZ12" s="598"/>
      <c r="EA12" s="598"/>
      <c r="EB12" s="598"/>
      <c r="EC12" s="598"/>
      <c r="ED12" s="598"/>
      <c r="EE12" s="598"/>
      <c r="EF12" s="598"/>
      <c r="EG12" s="598"/>
      <c r="EH12" s="598"/>
      <c r="EI12" s="598"/>
      <c r="EJ12" s="598"/>
      <c r="EK12" s="598"/>
      <c r="EL12" s="598"/>
      <c r="EM12" s="598"/>
      <c r="EN12" s="598"/>
      <c r="EO12" s="598"/>
      <c r="EP12" s="598"/>
      <c r="EQ12" s="598"/>
      <c r="ER12" s="598"/>
      <c r="ES12" s="598"/>
      <c r="ET12" s="598"/>
      <c r="EU12" s="598"/>
      <c r="EV12" s="598"/>
      <c r="EW12" s="598"/>
      <c r="EX12" s="598"/>
      <c r="EY12" s="598"/>
      <c r="EZ12" s="598"/>
      <c r="FA12" s="598"/>
      <c r="FB12" s="598"/>
      <c r="FC12" s="598"/>
      <c r="FD12" s="598"/>
      <c r="FE12" s="598"/>
      <c r="FF12" s="598"/>
      <c r="FG12" s="598"/>
      <c r="FH12" s="598"/>
      <c r="FI12" s="598"/>
      <c r="FJ12" s="598"/>
      <c r="FK12" s="598"/>
      <c r="FL12" s="598"/>
      <c r="FM12" s="598"/>
      <c r="FN12" s="598"/>
      <c r="FO12" s="598"/>
      <c r="FP12" s="598"/>
      <c r="FQ12" s="598"/>
      <c r="FR12" s="598"/>
      <c r="FS12" s="598"/>
      <c r="FT12" s="598"/>
      <c r="FU12" s="598"/>
      <c r="FV12" s="598"/>
      <c r="FW12" s="598"/>
      <c r="FX12" s="598"/>
      <c r="FY12" s="598"/>
      <c r="FZ12" s="598"/>
      <c r="GA12" s="598"/>
      <c r="GB12" s="598"/>
      <c r="GC12" s="598"/>
      <c r="GD12" s="598"/>
      <c r="GE12" s="598"/>
      <c r="GF12" s="598"/>
      <c r="GG12" s="598"/>
      <c r="GH12" s="598"/>
      <c r="GI12" s="598"/>
      <c r="GJ12" s="598"/>
      <c r="GK12" s="598"/>
      <c r="GL12" s="598"/>
      <c r="GM12" s="598"/>
      <c r="GN12" s="598"/>
      <c r="GO12" s="598"/>
      <c r="GP12" s="598"/>
      <c r="GQ12" s="598"/>
      <c r="GR12" s="598"/>
      <c r="GS12" s="598"/>
      <c r="GT12" s="598"/>
      <c r="GU12" s="598"/>
      <c r="GV12" s="598"/>
      <c r="GW12" s="598"/>
      <c r="GX12" s="598"/>
      <c r="GY12" s="598"/>
      <c r="GZ12" s="598"/>
      <c r="HA12" s="598"/>
      <c r="HB12" s="598"/>
      <c r="HC12" s="598"/>
      <c r="HD12" s="598"/>
      <c r="HE12" s="598"/>
      <c r="HF12" s="598"/>
      <c r="HG12" s="598"/>
      <c r="HH12" s="598"/>
      <c r="HI12" s="598"/>
      <c r="HJ12" s="598"/>
      <c r="HK12" s="598"/>
      <c r="HL12" s="598"/>
      <c r="HM12" s="598"/>
      <c r="HN12" s="598"/>
      <c r="HO12" s="598"/>
      <c r="HP12" s="598"/>
      <c r="HQ12" s="598"/>
      <c r="HR12" s="598"/>
      <c r="HS12" s="598"/>
      <c r="HT12" s="598"/>
      <c r="HU12" s="598"/>
      <c r="HV12" s="598"/>
      <c r="HW12" s="598"/>
      <c r="HX12" s="598"/>
      <c r="HY12" s="598"/>
      <c r="HZ12" s="598"/>
      <c r="IA12" s="598"/>
      <c r="IB12" s="598"/>
      <c r="IC12" s="598"/>
      <c r="ID12" s="598"/>
      <c r="IE12" s="598"/>
      <c r="IF12" s="598"/>
      <c r="IG12" s="598"/>
      <c r="IH12" s="598"/>
      <c r="II12" s="598"/>
      <c r="IJ12" s="598"/>
      <c r="IK12" s="598"/>
      <c r="IL12" s="598"/>
      <c r="IM12" s="598"/>
      <c r="IN12" s="598"/>
      <c r="IO12" s="598"/>
      <c r="IP12" s="598"/>
      <c r="IQ12" s="598"/>
      <c r="IR12" s="598"/>
      <c r="IS12" s="598"/>
      <c r="IT12" s="598"/>
      <c r="IU12" s="598"/>
      <c r="IV12" s="598"/>
    </row>
    <row r="13" spans="1:256" s="597" customFormat="1" ht="75" customHeight="1" thickBot="1">
      <c r="A13" s="596"/>
      <c r="B13" s="722" t="s">
        <v>405</v>
      </c>
      <c r="C13" s="723" t="s">
        <v>406</v>
      </c>
      <c r="D13" s="724" t="s">
        <v>407</v>
      </c>
      <c r="E13" s="719"/>
      <c r="G13" s="730" t="s">
        <v>409</v>
      </c>
      <c r="H13" s="728"/>
      <c r="I13" s="729"/>
      <c r="J13" s="716"/>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8"/>
      <c r="CS13" s="598"/>
      <c r="CT13" s="598"/>
      <c r="CU13" s="598"/>
      <c r="CV13" s="598"/>
      <c r="CW13" s="598"/>
      <c r="CX13" s="598"/>
      <c r="CY13" s="598"/>
      <c r="CZ13" s="598"/>
      <c r="DA13" s="598"/>
      <c r="DB13" s="598"/>
      <c r="DC13" s="598"/>
      <c r="DD13" s="598"/>
      <c r="DE13" s="598"/>
      <c r="DF13" s="598"/>
      <c r="DG13" s="598"/>
      <c r="DH13" s="598"/>
      <c r="DI13" s="598"/>
      <c r="DJ13" s="598"/>
      <c r="DK13" s="598"/>
      <c r="DL13" s="598"/>
      <c r="DM13" s="598"/>
      <c r="DN13" s="598"/>
      <c r="DO13" s="598"/>
      <c r="DP13" s="598"/>
      <c r="DQ13" s="598"/>
      <c r="DR13" s="598"/>
      <c r="DS13" s="598"/>
      <c r="DT13" s="598"/>
      <c r="DU13" s="598"/>
      <c r="DV13" s="598"/>
      <c r="DW13" s="598"/>
      <c r="DX13" s="598"/>
      <c r="DY13" s="598"/>
      <c r="DZ13" s="598"/>
      <c r="EA13" s="598"/>
      <c r="EB13" s="598"/>
      <c r="EC13" s="598"/>
      <c r="ED13" s="598"/>
      <c r="EE13" s="598"/>
      <c r="EF13" s="598"/>
      <c r="EG13" s="598"/>
      <c r="EH13" s="598"/>
      <c r="EI13" s="598"/>
      <c r="EJ13" s="598"/>
      <c r="EK13" s="598"/>
      <c r="EL13" s="598"/>
      <c r="EM13" s="598"/>
      <c r="EN13" s="598"/>
      <c r="EO13" s="598"/>
      <c r="EP13" s="598"/>
      <c r="EQ13" s="598"/>
      <c r="ER13" s="598"/>
      <c r="ES13" s="598"/>
      <c r="ET13" s="598"/>
      <c r="EU13" s="598"/>
      <c r="EV13" s="598"/>
      <c r="EW13" s="598"/>
      <c r="EX13" s="598"/>
      <c r="EY13" s="598"/>
      <c r="EZ13" s="598"/>
      <c r="FA13" s="598"/>
      <c r="FB13" s="598"/>
      <c r="FC13" s="598"/>
      <c r="FD13" s="598"/>
      <c r="FE13" s="598"/>
      <c r="FF13" s="598"/>
      <c r="FG13" s="598"/>
      <c r="FH13" s="598"/>
      <c r="FI13" s="598"/>
      <c r="FJ13" s="598"/>
      <c r="FK13" s="598"/>
      <c r="FL13" s="598"/>
      <c r="FM13" s="598"/>
      <c r="FN13" s="598"/>
      <c r="FO13" s="598"/>
      <c r="FP13" s="598"/>
      <c r="FQ13" s="598"/>
      <c r="FR13" s="598"/>
      <c r="FS13" s="598"/>
      <c r="FT13" s="598"/>
      <c r="FU13" s="598"/>
      <c r="FV13" s="598"/>
      <c r="FW13" s="598"/>
      <c r="FX13" s="598"/>
      <c r="FY13" s="598"/>
      <c r="FZ13" s="598"/>
      <c r="GA13" s="598"/>
      <c r="GB13" s="598"/>
      <c r="GC13" s="598"/>
      <c r="GD13" s="598"/>
      <c r="GE13" s="598"/>
      <c r="GF13" s="598"/>
      <c r="GG13" s="598"/>
      <c r="GH13" s="598"/>
      <c r="GI13" s="598"/>
      <c r="GJ13" s="598"/>
      <c r="GK13" s="598"/>
      <c r="GL13" s="598"/>
      <c r="GM13" s="598"/>
      <c r="GN13" s="598"/>
      <c r="GO13" s="598"/>
      <c r="GP13" s="598"/>
      <c r="GQ13" s="598"/>
      <c r="GR13" s="598"/>
      <c r="GS13" s="598"/>
      <c r="GT13" s="598"/>
      <c r="GU13" s="598"/>
      <c r="GV13" s="598"/>
      <c r="GW13" s="598"/>
      <c r="GX13" s="598"/>
      <c r="GY13" s="598"/>
      <c r="GZ13" s="598"/>
      <c r="HA13" s="598"/>
      <c r="HB13" s="598"/>
      <c r="HC13" s="598"/>
      <c r="HD13" s="598"/>
      <c r="HE13" s="598"/>
      <c r="HF13" s="598"/>
      <c r="HG13" s="598"/>
      <c r="HH13" s="598"/>
      <c r="HI13" s="598"/>
      <c r="HJ13" s="598"/>
      <c r="HK13" s="598"/>
      <c r="HL13" s="598"/>
      <c r="HM13" s="598"/>
      <c r="HN13" s="598"/>
      <c r="HO13" s="598"/>
      <c r="HP13" s="598"/>
      <c r="HQ13" s="598"/>
      <c r="HR13" s="598"/>
      <c r="HS13" s="598"/>
      <c r="HT13" s="598"/>
      <c r="HU13" s="598"/>
      <c r="HV13" s="598"/>
      <c r="HW13" s="598"/>
      <c r="HX13" s="598"/>
      <c r="HY13" s="598"/>
      <c r="HZ13" s="598"/>
      <c r="IA13" s="598"/>
      <c r="IB13" s="598"/>
      <c r="IC13" s="598"/>
      <c r="ID13" s="598"/>
      <c r="IE13" s="598"/>
      <c r="IF13" s="598"/>
      <c r="IG13" s="598"/>
      <c r="IH13" s="598"/>
      <c r="II13" s="598"/>
      <c r="IJ13" s="598"/>
      <c r="IK13" s="598"/>
      <c r="IL13" s="598"/>
      <c r="IM13" s="598"/>
      <c r="IN13" s="598"/>
      <c r="IO13" s="598"/>
      <c r="IP13" s="598"/>
      <c r="IQ13" s="598"/>
      <c r="IR13" s="598"/>
      <c r="IS13" s="598"/>
      <c r="IT13" s="598"/>
      <c r="IU13" s="598"/>
      <c r="IV13" s="598"/>
    </row>
    <row r="14" spans="1:256" ht="62.25" customHeight="1">
      <c r="A14" s="576"/>
      <c r="B14" s="725"/>
      <c r="C14" s="726"/>
      <c r="D14" s="727"/>
      <c r="E14" s="235"/>
      <c r="F14" s="235"/>
      <c r="G14" s="235"/>
      <c r="H14" s="239"/>
      <c r="I14" s="235"/>
      <c r="J14" s="235"/>
      <c r="IV14" s="224"/>
    </row>
    <row r="15" spans="1:256" ht="23.25" customHeight="1">
      <c r="A15" s="576"/>
      <c r="B15" s="595"/>
      <c r="C15" s="236"/>
      <c r="D15" s="239"/>
      <c r="E15" s="235"/>
      <c r="F15" s="235"/>
      <c r="G15" s="235"/>
      <c r="H15" s="239"/>
      <c r="I15" s="235"/>
      <c r="J15" s="235"/>
      <c r="IV15" s="224"/>
    </row>
    <row r="16" spans="1:256" ht="23.25" customHeight="1">
      <c r="A16" s="576"/>
      <c r="B16" s="595"/>
      <c r="C16" s="236"/>
      <c r="D16" s="239"/>
      <c r="E16" s="235"/>
      <c r="F16" s="235"/>
      <c r="G16" s="235"/>
      <c r="H16" s="239"/>
      <c r="I16" s="235"/>
      <c r="J16" s="235"/>
      <c r="IV16" s="224"/>
    </row>
    <row r="17" spans="1:256" s="597" customFormat="1" ht="30" customHeight="1">
      <c r="A17" s="596"/>
      <c r="B17" s="765" t="s">
        <v>411</v>
      </c>
      <c r="C17" s="766"/>
      <c r="D17" s="766"/>
      <c r="E17" s="766"/>
      <c r="F17" s="766"/>
      <c r="G17" s="766"/>
      <c r="H17" s="766"/>
      <c r="I17" s="767"/>
      <c r="J17" s="716"/>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598"/>
      <c r="BJ17" s="598"/>
      <c r="BK17" s="598"/>
      <c r="BL17" s="598"/>
      <c r="BM17" s="598"/>
      <c r="BN17" s="598"/>
      <c r="BO17" s="598"/>
      <c r="BP17" s="598"/>
      <c r="BQ17" s="598"/>
      <c r="BR17" s="598"/>
      <c r="BS17" s="598"/>
      <c r="BT17" s="598"/>
      <c r="BU17" s="598"/>
      <c r="BV17" s="598"/>
      <c r="BW17" s="598"/>
      <c r="BX17" s="598"/>
      <c r="BY17" s="598"/>
      <c r="BZ17" s="598"/>
      <c r="CA17" s="598"/>
      <c r="CB17" s="598"/>
      <c r="CC17" s="598"/>
      <c r="CD17" s="598"/>
      <c r="CE17" s="598"/>
      <c r="CF17" s="598"/>
      <c r="CG17" s="598"/>
      <c r="CH17" s="598"/>
      <c r="CI17" s="598"/>
      <c r="CJ17" s="598"/>
      <c r="CK17" s="598"/>
      <c r="CL17" s="598"/>
      <c r="CM17" s="598"/>
      <c r="CN17" s="598"/>
      <c r="CO17" s="598"/>
      <c r="CP17" s="598"/>
      <c r="CQ17" s="598"/>
      <c r="CR17" s="598"/>
      <c r="CS17" s="598"/>
      <c r="CT17" s="598"/>
      <c r="CU17" s="598"/>
      <c r="CV17" s="598"/>
      <c r="CW17" s="598"/>
      <c r="CX17" s="598"/>
      <c r="CY17" s="598"/>
      <c r="CZ17" s="598"/>
      <c r="DA17" s="598"/>
      <c r="DB17" s="598"/>
      <c r="DC17" s="598"/>
      <c r="DD17" s="598"/>
      <c r="DE17" s="598"/>
      <c r="DF17" s="598"/>
      <c r="DG17" s="598"/>
      <c r="DH17" s="598"/>
      <c r="DI17" s="598"/>
      <c r="DJ17" s="598"/>
      <c r="DK17" s="598"/>
      <c r="DL17" s="598"/>
      <c r="DM17" s="598"/>
      <c r="DN17" s="598"/>
      <c r="DO17" s="598"/>
      <c r="DP17" s="598"/>
      <c r="DQ17" s="598"/>
      <c r="DR17" s="598"/>
      <c r="DS17" s="598"/>
      <c r="DT17" s="598"/>
      <c r="DU17" s="598"/>
      <c r="DV17" s="598"/>
      <c r="DW17" s="598"/>
      <c r="DX17" s="598"/>
      <c r="DY17" s="598"/>
      <c r="DZ17" s="598"/>
      <c r="EA17" s="598"/>
      <c r="EB17" s="598"/>
      <c r="EC17" s="598"/>
      <c r="ED17" s="598"/>
      <c r="EE17" s="598"/>
      <c r="EF17" s="598"/>
      <c r="EG17" s="598"/>
      <c r="EH17" s="598"/>
      <c r="EI17" s="598"/>
      <c r="EJ17" s="598"/>
      <c r="EK17" s="598"/>
      <c r="EL17" s="598"/>
      <c r="EM17" s="598"/>
      <c r="EN17" s="598"/>
      <c r="EO17" s="598"/>
      <c r="EP17" s="598"/>
      <c r="EQ17" s="598"/>
      <c r="ER17" s="598"/>
      <c r="ES17" s="598"/>
      <c r="ET17" s="598"/>
      <c r="EU17" s="598"/>
      <c r="EV17" s="598"/>
      <c r="EW17" s="598"/>
      <c r="EX17" s="598"/>
      <c r="EY17" s="598"/>
      <c r="EZ17" s="598"/>
      <c r="FA17" s="598"/>
      <c r="FB17" s="598"/>
      <c r="FC17" s="598"/>
      <c r="FD17" s="598"/>
      <c r="FE17" s="598"/>
      <c r="FF17" s="598"/>
      <c r="FG17" s="598"/>
      <c r="FH17" s="598"/>
      <c r="FI17" s="598"/>
      <c r="FJ17" s="598"/>
      <c r="FK17" s="598"/>
      <c r="FL17" s="598"/>
      <c r="FM17" s="598"/>
      <c r="FN17" s="598"/>
      <c r="FO17" s="598"/>
      <c r="FP17" s="598"/>
      <c r="FQ17" s="598"/>
      <c r="FR17" s="598"/>
      <c r="FS17" s="598"/>
      <c r="FT17" s="598"/>
      <c r="FU17" s="598"/>
      <c r="FV17" s="598"/>
      <c r="FW17" s="598"/>
      <c r="FX17" s="598"/>
      <c r="FY17" s="598"/>
      <c r="FZ17" s="598"/>
      <c r="GA17" s="598"/>
      <c r="GB17" s="598"/>
      <c r="GC17" s="598"/>
      <c r="GD17" s="598"/>
      <c r="GE17" s="598"/>
      <c r="GF17" s="598"/>
      <c r="GG17" s="598"/>
      <c r="GH17" s="598"/>
      <c r="GI17" s="598"/>
      <c r="GJ17" s="598"/>
      <c r="GK17" s="598"/>
      <c r="GL17" s="598"/>
      <c r="GM17" s="598"/>
      <c r="GN17" s="598"/>
      <c r="GO17" s="598"/>
      <c r="GP17" s="598"/>
      <c r="GQ17" s="598"/>
      <c r="GR17" s="598"/>
      <c r="GS17" s="598"/>
      <c r="GT17" s="598"/>
      <c r="GU17" s="598"/>
      <c r="GV17" s="598"/>
      <c r="GW17" s="598"/>
      <c r="GX17" s="598"/>
      <c r="GY17" s="598"/>
      <c r="GZ17" s="598"/>
      <c r="HA17" s="598"/>
      <c r="HB17" s="598"/>
      <c r="HC17" s="598"/>
      <c r="HD17" s="598"/>
      <c r="HE17" s="598"/>
      <c r="HF17" s="598"/>
      <c r="HG17" s="598"/>
      <c r="HH17" s="598"/>
      <c r="HI17" s="598"/>
      <c r="HJ17" s="598"/>
      <c r="HK17" s="598"/>
      <c r="HL17" s="598"/>
      <c r="HM17" s="598"/>
      <c r="HN17" s="598"/>
      <c r="HO17" s="598"/>
      <c r="HP17" s="598"/>
      <c r="HQ17" s="598"/>
      <c r="HR17" s="598"/>
      <c r="HS17" s="598"/>
      <c r="HT17" s="598"/>
      <c r="HU17" s="598"/>
      <c r="HV17" s="598"/>
      <c r="HW17" s="598"/>
      <c r="HX17" s="598"/>
      <c r="HY17" s="598"/>
      <c r="HZ17" s="598"/>
      <c r="IA17" s="598"/>
      <c r="IB17" s="598"/>
      <c r="IC17" s="598"/>
      <c r="ID17" s="598"/>
      <c r="IE17" s="598"/>
      <c r="IF17" s="598"/>
      <c r="IG17" s="598"/>
      <c r="IH17" s="598"/>
      <c r="II17" s="598"/>
      <c r="IJ17" s="598"/>
      <c r="IK17" s="598"/>
      <c r="IL17" s="598"/>
      <c r="IM17" s="598"/>
      <c r="IN17" s="598"/>
      <c r="IO17" s="598"/>
      <c r="IP17" s="598"/>
      <c r="IQ17" s="598"/>
      <c r="IR17" s="598"/>
      <c r="IS17" s="598"/>
      <c r="IT17" s="598"/>
      <c r="IU17" s="598"/>
      <c r="IV17" s="598"/>
    </row>
    <row r="18" spans="1:256" s="597" customFormat="1" ht="30" customHeight="1">
      <c r="A18" s="596"/>
      <c r="B18" s="768" t="s">
        <v>410</v>
      </c>
      <c r="C18" s="769"/>
      <c r="D18" s="769"/>
      <c r="E18" s="769"/>
      <c r="F18" s="769"/>
      <c r="G18" s="769"/>
      <c r="H18" s="769"/>
      <c r="I18" s="770"/>
      <c r="J18" s="716"/>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c r="BW18" s="598"/>
      <c r="BX18" s="598"/>
      <c r="BY18" s="598"/>
      <c r="BZ18" s="598"/>
      <c r="CA18" s="598"/>
      <c r="CB18" s="598"/>
      <c r="CC18" s="598"/>
      <c r="CD18" s="598"/>
      <c r="CE18" s="598"/>
      <c r="CF18" s="598"/>
      <c r="CG18" s="598"/>
      <c r="CH18" s="598"/>
      <c r="CI18" s="598"/>
      <c r="CJ18" s="598"/>
      <c r="CK18" s="598"/>
      <c r="CL18" s="598"/>
      <c r="CM18" s="598"/>
      <c r="CN18" s="598"/>
      <c r="CO18" s="598"/>
      <c r="CP18" s="598"/>
      <c r="CQ18" s="598"/>
      <c r="CR18" s="598"/>
      <c r="CS18" s="598"/>
      <c r="CT18" s="598"/>
      <c r="CU18" s="598"/>
      <c r="CV18" s="598"/>
      <c r="CW18" s="598"/>
      <c r="CX18" s="598"/>
      <c r="CY18" s="598"/>
      <c r="CZ18" s="598"/>
      <c r="DA18" s="598"/>
      <c r="DB18" s="598"/>
      <c r="DC18" s="598"/>
      <c r="DD18" s="598"/>
      <c r="DE18" s="598"/>
      <c r="DF18" s="598"/>
      <c r="DG18" s="598"/>
      <c r="DH18" s="598"/>
      <c r="DI18" s="598"/>
      <c r="DJ18" s="598"/>
      <c r="DK18" s="598"/>
      <c r="DL18" s="598"/>
      <c r="DM18" s="598"/>
      <c r="DN18" s="598"/>
      <c r="DO18" s="598"/>
      <c r="DP18" s="598"/>
      <c r="DQ18" s="598"/>
      <c r="DR18" s="598"/>
      <c r="DS18" s="598"/>
      <c r="DT18" s="598"/>
      <c r="DU18" s="598"/>
      <c r="DV18" s="598"/>
      <c r="DW18" s="598"/>
      <c r="DX18" s="598"/>
      <c r="DY18" s="598"/>
      <c r="DZ18" s="598"/>
      <c r="EA18" s="598"/>
      <c r="EB18" s="598"/>
      <c r="EC18" s="598"/>
      <c r="ED18" s="598"/>
      <c r="EE18" s="598"/>
      <c r="EF18" s="598"/>
      <c r="EG18" s="598"/>
      <c r="EH18" s="598"/>
      <c r="EI18" s="598"/>
      <c r="EJ18" s="598"/>
      <c r="EK18" s="598"/>
      <c r="EL18" s="598"/>
      <c r="EM18" s="598"/>
      <c r="EN18" s="598"/>
      <c r="EO18" s="598"/>
      <c r="EP18" s="598"/>
      <c r="EQ18" s="598"/>
      <c r="ER18" s="598"/>
      <c r="ES18" s="598"/>
      <c r="ET18" s="598"/>
      <c r="EU18" s="598"/>
      <c r="EV18" s="598"/>
      <c r="EW18" s="598"/>
      <c r="EX18" s="598"/>
      <c r="EY18" s="598"/>
      <c r="EZ18" s="598"/>
      <c r="FA18" s="598"/>
      <c r="FB18" s="598"/>
      <c r="FC18" s="598"/>
      <c r="FD18" s="598"/>
      <c r="FE18" s="598"/>
      <c r="FF18" s="598"/>
      <c r="FG18" s="598"/>
      <c r="FH18" s="598"/>
      <c r="FI18" s="598"/>
      <c r="FJ18" s="598"/>
      <c r="FK18" s="598"/>
      <c r="FL18" s="598"/>
      <c r="FM18" s="598"/>
      <c r="FN18" s="598"/>
      <c r="FO18" s="598"/>
      <c r="FP18" s="598"/>
      <c r="FQ18" s="598"/>
      <c r="FR18" s="598"/>
      <c r="FS18" s="598"/>
      <c r="FT18" s="598"/>
      <c r="FU18" s="598"/>
      <c r="FV18" s="598"/>
      <c r="FW18" s="598"/>
      <c r="FX18" s="598"/>
      <c r="FY18" s="598"/>
      <c r="FZ18" s="598"/>
      <c r="GA18" s="598"/>
      <c r="GB18" s="598"/>
      <c r="GC18" s="598"/>
      <c r="GD18" s="598"/>
      <c r="GE18" s="598"/>
      <c r="GF18" s="598"/>
      <c r="GG18" s="598"/>
      <c r="GH18" s="598"/>
      <c r="GI18" s="598"/>
      <c r="GJ18" s="598"/>
      <c r="GK18" s="598"/>
      <c r="GL18" s="598"/>
      <c r="GM18" s="598"/>
      <c r="GN18" s="598"/>
      <c r="GO18" s="598"/>
      <c r="GP18" s="598"/>
      <c r="GQ18" s="598"/>
      <c r="GR18" s="598"/>
      <c r="GS18" s="598"/>
      <c r="GT18" s="598"/>
      <c r="GU18" s="598"/>
      <c r="GV18" s="598"/>
      <c r="GW18" s="598"/>
      <c r="GX18" s="598"/>
      <c r="GY18" s="598"/>
      <c r="GZ18" s="598"/>
      <c r="HA18" s="598"/>
      <c r="HB18" s="598"/>
      <c r="HC18" s="598"/>
      <c r="HD18" s="598"/>
      <c r="HE18" s="598"/>
      <c r="HF18" s="598"/>
      <c r="HG18" s="598"/>
      <c r="HH18" s="598"/>
      <c r="HI18" s="598"/>
      <c r="HJ18" s="598"/>
      <c r="HK18" s="598"/>
      <c r="HL18" s="598"/>
      <c r="HM18" s="598"/>
      <c r="HN18" s="598"/>
      <c r="HO18" s="598"/>
      <c r="HP18" s="598"/>
      <c r="HQ18" s="598"/>
      <c r="HR18" s="598"/>
      <c r="HS18" s="598"/>
      <c r="HT18" s="598"/>
      <c r="HU18" s="598"/>
      <c r="HV18" s="598"/>
      <c r="HW18" s="598"/>
      <c r="HX18" s="598"/>
      <c r="HY18" s="598"/>
      <c r="HZ18" s="598"/>
      <c r="IA18" s="598"/>
      <c r="IB18" s="598"/>
      <c r="IC18" s="598"/>
      <c r="ID18" s="598"/>
      <c r="IE18" s="598"/>
      <c r="IF18" s="598"/>
      <c r="IG18" s="598"/>
      <c r="IH18" s="598"/>
      <c r="II18" s="598"/>
      <c r="IJ18" s="598"/>
      <c r="IK18" s="598"/>
      <c r="IL18" s="598"/>
      <c r="IM18" s="598"/>
      <c r="IN18" s="598"/>
      <c r="IO18" s="598"/>
      <c r="IP18" s="598"/>
      <c r="IQ18" s="598"/>
      <c r="IR18" s="598"/>
      <c r="IS18" s="598"/>
      <c r="IT18" s="598"/>
      <c r="IU18" s="598"/>
      <c r="IV18" s="598"/>
    </row>
    <row r="19" spans="1:256" ht="21.75" customHeight="1" thickBot="1">
      <c r="A19" s="576"/>
      <c r="B19" s="235"/>
      <c r="C19" s="236"/>
      <c r="D19" s="239"/>
      <c r="E19" s="259"/>
      <c r="F19" s="235"/>
      <c r="G19" s="235"/>
      <c r="H19" s="235"/>
      <c r="I19" s="235"/>
      <c r="J19" s="578"/>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row>
    <row r="20" spans="1:256" ht="54.75" customHeight="1" thickTop="1">
      <c r="A20" s="574"/>
      <c r="B20" s="543" t="s">
        <v>402</v>
      </c>
      <c r="C20" s="230"/>
      <c r="D20" s="616"/>
      <c r="E20" s="231"/>
      <c r="F20" s="231"/>
      <c r="G20" s="231"/>
      <c r="H20" s="231"/>
      <c r="I20" s="231"/>
      <c r="J20" s="575"/>
      <c r="IV20" s="224"/>
    </row>
    <row r="21" spans="1:256" ht="32.25" customHeight="1">
      <c r="A21" s="576"/>
      <c r="B21" s="699" t="s">
        <v>416</v>
      </c>
      <c r="C21" s="236"/>
      <c r="D21" s="239"/>
      <c r="E21" s="235"/>
      <c r="F21" s="235"/>
      <c r="G21" s="235"/>
      <c r="H21" s="235"/>
      <c r="I21" s="235"/>
      <c r="J21" s="577"/>
      <c r="IV21" s="224"/>
    </row>
    <row r="22" spans="1:256" ht="23.25" customHeight="1">
      <c r="A22" s="576"/>
      <c r="B22" s="595"/>
      <c r="C22" s="236"/>
      <c r="D22" s="239"/>
      <c r="E22" s="235"/>
      <c r="F22" s="235"/>
      <c r="G22" s="235"/>
      <c r="H22" s="239" t="s">
        <v>369</v>
      </c>
      <c r="I22" s="235"/>
      <c r="J22" s="577"/>
      <c r="IV22" s="224"/>
    </row>
    <row r="23" spans="1:256" s="597" customFormat="1" ht="30" customHeight="1">
      <c r="A23" s="596"/>
      <c r="B23" s="599" t="s">
        <v>413</v>
      </c>
      <c r="C23" s="600"/>
      <c r="D23" s="638"/>
      <c r="E23" s="640"/>
      <c r="F23" s="641"/>
      <c r="G23" s="603" t="s">
        <v>366</v>
      </c>
      <c r="H23" s="660"/>
      <c r="I23" s="604" t="s">
        <v>127</v>
      </c>
      <c r="J23" s="611"/>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8"/>
      <c r="BS23" s="598"/>
      <c r="BT23" s="598"/>
      <c r="BU23" s="598"/>
      <c r="BV23" s="598"/>
      <c r="BW23" s="598"/>
      <c r="BX23" s="598"/>
      <c r="BY23" s="598"/>
      <c r="BZ23" s="598"/>
      <c r="CA23" s="598"/>
      <c r="CB23" s="598"/>
      <c r="CC23" s="598"/>
      <c r="CD23" s="598"/>
      <c r="CE23" s="598"/>
      <c r="CF23" s="598"/>
      <c r="CG23" s="598"/>
      <c r="CH23" s="598"/>
      <c r="CI23" s="598"/>
      <c r="CJ23" s="598"/>
      <c r="CK23" s="598"/>
      <c r="CL23" s="598"/>
      <c r="CM23" s="598"/>
      <c r="CN23" s="598"/>
      <c r="CO23" s="598"/>
      <c r="CP23" s="598"/>
      <c r="CQ23" s="598"/>
      <c r="CR23" s="598"/>
      <c r="CS23" s="598"/>
      <c r="CT23" s="598"/>
      <c r="CU23" s="598"/>
      <c r="CV23" s="598"/>
      <c r="CW23" s="598"/>
      <c r="CX23" s="598"/>
      <c r="CY23" s="598"/>
      <c r="CZ23" s="598"/>
      <c r="DA23" s="598"/>
      <c r="DB23" s="598"/>
      <c r="DC23" s="598"/>
      <c r="DD23" s="598"/>
      <c r="DE23" s="598"/>
      <c r="DF23" s="598"/>
      <c r="DG23" s="598"/>
      <c r="DH23" s="598"/>
      <c r="DI23" s="598"/>
      <c r="DJ23" s="598"/>
      <c r="DK23" s="598"/>
      <c r="DL23" s="598"/>
      <c r="DM23" s="598"/>
      <c r="DN23" s="598"/>
      <c r="DO23" s="598"/>
      <c r="DP23" s="598"/>
      <c r="DQ23" s="598"/>
      <c r="DR23" s="598"/>
      <c r="DS23" s="598"/>
      <c r="DT23" s="598"/>
      <c r="DU23" s="598"/>
      <c r="DV23" s="598"/>
      <c r="DW23" s="598"/>
      <c r="DX23" s="598"/>
      <c r="DY23" s="598"/>
      <c r="DZ23" s="598"/>
      <c r="EA23" s="598"/>
      <c r="EB23" s="598"/>
      <c r="EC23" s="598"/>
      <c r="ED23" s="598"/>
      <c r="EE23" s="598"/>
      <c r="EF23" s="598"/>
      <c r="EG23" s="598"/>
      <c r="EH23" s="598"/>
      <c r="EI23" s="598"/>
      <c r="EJ23" s="598"/>
      <c r="EK23" s="598"/>
      <c r="EL23" s="598"/>
      <c r="EM23" s="598"/>
      <c r="EN23" s="598"/>
      <c r="EO23" s="598"/>
      <c r="EP23" s="598"/>
      <c r="EQ23" s="598"/>
      <c r="ER23" s="598"/>
      <c r="ES23" s="598"/>
      <c r="ET23" s="598"/>
      <c r="EU23" s="598"/>
      <c r="EV23" s="598"/>
      <c r="EW23" s="598"/>
      <c r="EX23" s="598"/>
      <c r="EY23" s="598"/>
      <c r="EZ23" s="598"/>
      <c r="FA23" s="598"/>
      <c r="FB23" s="598"/>
      <c r="FC23" s="598"/>
      <c r="FD23" s="598"/>
      <c r="FE23" s="598"/>
      <c r="FF23" s="598"/>
      <c r="FG23" s="598"/>
      <c r="FH23" s="598"/>
      <c r="FI23" s="598"/>
      <c r="FJ23" s="598"/>
      <c r="FK23" s="598"/>
      <c r="FL23" s="598"/>
      <c r="FM23" s="598"/>
      <c r="FN23" s="598"/>
      <c r="FO23" s="598"/>
      <c r="FP23" s="598"/>
      <c r="FQ23" s="598"/>
      <c r="FR23" s="598"/>
      <c r="FS23" s="598"/>
      <c r="FT23" s="598"/>
      <c r="FU23" s="598"/>
      <c r="FV23" s="598"/>
      <c r="FW23" s="598"/>
      <c r="FX23" s="598"/>
      <c r="FY23" s="598"/>
      <c r="FZ23" s="598"/>
      <c r="GA23" s="598"/>
      <c r="GB23" s="598"/>
      <c r="GC23" s="598"/>
      <c r="GD23" s="598"/>
      <c r="GE23" s="598"/>
      <c r="GF23" s="598"/>
      <c r="GG23" s="598"/>
      <c r="GH23" s="598"/>
      <c r="GI23" s="598"/>
      <c r="GJ23" s="598"/>
      <c r="GK23" s="598"/>
      <c r="GL23" s="598"/>
      <c r="GM23" s="598"/>
      <c r="GN23" s="598"/>
      <c r="GO23" s="598"/>
      <c r="GP23" s="598"/>
      <c r="GQ23" s="598"/>
      <c r="GR23" s="598"/>
      <c r="GS23" s="598"/>
      <c r="GT23" s="598"/>
      <c r="GU23" s="598"/>
      <c r="GV23" s="598"/>
      <c r="GW23" s="598"/>
      <c r="GX23" s="598"/>
      <c r="GY23" s="598"/>
      <c r="GZ23" s="598"/>
      <c r="HA23" s="598"/>
      <c r="HB23" s="598"/>
      <c r="HC23" s="598"/>
      <c r="HD23" s="598"/>
      <c r="HE23" s="598"/>
      <c r="HF23" s="598"/>
      <c r="HG23" s="598"/>
      <c r="HH23" s="598"/>
      <c r="HI23" s="598"/>
      <c r="HJ23" s="598"/>
      <c r="HK23" s="598"/>
      <c r="HL23" s="598"/>
      <c r="HM23" s="598"/>
      <c r="HN23" s="598"/>
      <c r="HO23" s="598"/>
      <c r="HP23" s="598"/>
      <c r="HQ23" s="598"/>
      <c r="HR23" s="598"/>
      <c r="HS23" s="598"/>
      <c r="HT23" s="598"/>
      <c r="HU23" s="598"/>
      <c r="HV23" s="598"/>
      <c r="HW23" s="598"/>
      <c r="HX23" s="598"/>
      <c r="HY23" s="598"/>
      <c r="HZ23" s="598"/>
      <c r="IA23" s="598"/>
      <c r="IB23" s="598"/>
      <c r="IC23" s="598"/>
      <c r="ID23" s="598"/>
      <c r="IE23" s="598"/>
      <c r="IF23" s="598"/>
      <c r="IG23" s="598"/>
      <c r="IH23" s="598"/>
      <c r="II23" s="598"/>
      <c r="IJ23" s="598"/>
      <c r="IK23" s="598"/>
      <c r="IL23" s="598"/>
      <c r="IM23" s="598"/>
      <c r="IN23" s="598"/>
      <c r="IO23" s="598"/>
      <c r="IP23" s="598"/>
      <c r="IQ23" s="598"/>
      <c r="IR23" s="598"/>
      <c r="IS23" s="598"/>
      <c r="IT23" s="598"/>
      <c r="IU23" s="598"/>
      <c r="IV23" s="598"/>
    </row>
    <row r="24" spans="1:256" s="597" customFormat="1" ht="30" customHeight="1">
      <c r="A24" s="596"/>
      <c r="B24" s="601" t="s">
        <v>414</v>
      </c>
      <c r="C24" s="602"/>
      <c r="D24" s="639"/>
      <c r="E24" s="642"/>
      <c r="F24" s="643"/>
      <c r="G24" s="603" t="s">
        <v>401</v>
      </c>
      <c r="H24" s="660"/>
      <c r="I24" s="604" t="s">
        <v>127</v>
      </c>
      <c r="J24" s="611"/>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8"/>
      <c r="BM24" s="598"/>
      <c r="BN24" s="598"/>
      <c r="BO24" s="598"/>
      <c r="BP24" s="598"/>
      <c r="BQ24" s="598"/>
      <c r="BR24" s="598"/>
      <c r="BS24" s="598"/>
      <c r="BT24" s="598"/>
      <c r="BU24" s="598"/>
      <c r="BV24" s="598"/>
      <c r="BW24" s="598"/>
      <c r="BX24" s="598"/>
      <c r="BY24" s="598"/>
      <c r="BZ24" s="598"/>
      <c r="CA24" s="598"/>
      <c r="CB24" s="598"/>
      <c r="CC24" s="598"/>
      <c r="CD24" s="598"/>
      <c r="CE24" s="598"/>
      <c r="CF24" s="598"/>
      <c r="CG24" s="598"/>
      <c r="CH24" s="598"/>
      <c r="CI24" s="598"/>
      <c r="CJ24" s="598"/>
      <c r="CK24" s="598"/>
      <c r="CL24" s="598"/>
      <c r="CM24" s="598"/>
      <c r="CN24" s="598"/>
      <c r="CO24" s="598"/>
      <c r="CP24" s="598"/>
      <c r="CQ24" s="598"/>
      <c r="CR24" s="598"/>
      <c r="CS24" s="598"/>
      <c r="CT24" s="598"/>
      <c r="CU24" s="598"/>
      <c r="CV24" s="598"/>
      <c r="CW24" s="598"/>
      <c r="CX24" s="598"/>
      <c r="CY24" s="598"/>
      <c r="CZ24" s="598"/>
      <c r="DA24" s="598"/>
      <c r="DB24" s="598"/>
      <c r="DC24" s="598"/>
      <c r="DD24" s="598"/>
      <c r="DE24" s="598"/>
      <c r="DF24" s="598"/>
      <c r="DG24" s="598"/>
      <c r="DH24" s="598"/>
      <c r="DI24" s="598"/>
      <c r="DJ24" s="598"/>
      <c r="DK24" s="598"/>
      <c r="DL24" s="598"/>
      <c r="DM24" s="598"/>
      <c r="DN24" s="598"/>
      <c r="DO24" s="598"/>
      <c r="DP24" s="598"/>
      <c r="DQ24" s="598"/>
      <c r="DR24" s="598"/>
      <c r="DS24" s="598"/>
      <c r="DT24" s="598"/>
      <c r="DU24" s="598"/>
      <c r="DV24" s="598"/>
      <c r="DW24" s="598"/>
      <c r="DX24" s="598"/>
      <c r="DY24" s="598"/>
      <c r="DZ24" s="598"/>
      <c r="EA24" s="598"/>
      <c r="EB24" s="598"/>
      <c r="EC24" s="598"/>
      <c r="ED24" s="598"/>
      <c r="EE24" s="598"/>
      <c r="EF24" s="598"/>
      <c r="EG24" s="598"/>
      <c r="EH24" s="598"/>
      <c r="EI24" s="598"/>
      <c r="EJ24" s="598"/>
      <c r="EK24" s="598"/>
      <c r="EL24" s="598"/>
      <c r="EM24" s="598"/>
      <c r="EN24" s="598"/>
      <c r="EO24" s="598"/>
      <c r="EP24" s="598"/>
      <c r="EQ24" s="598"/>
      <c r="ER24" s="598"/>
      <c r="ES24" s="598"/>
      <c r="ET24" s="598"/>
      <c r="EU24" s="598"/>
      <c r="EV24" s="598"/>
      <c r="EW24" s="598"/>
      <c r="EX24" s="598"/>
      <c r="EY24" s="598"/>
      <c r="EZ24" s="598"/>
      <c r="FA24" s="598"/>
      <c r="FB24" s="598"/>
      <c r="FC24" s="598"/>
      <c r="FD24" s="598"/>
      <c r="FE24" s="598"/>
      <c r="FF24" s="598"/>
      <c r="FG24" s="598"/>
      <c r="FH24" s="598"/>
      <c r="FI24" s="598"/>
      <c r="FJ24" s="598"/>
      <c r="FK24" s="598"/>
      <c r="FL24" s="598"/>
      <c r="FM24" s="598"/>
      <c r="FN24" s="598"/>
      <c r="FO24" s="598"/>
      <c r="FP24" s="598"/>
      <c r="FQ24" s="598"/>
      <c r="FR24" s="598"/>
      <c r="FS24" s="598"/>
      <c r="FT24" s="598"/>
      <c r="FU24" s="598"/>
      <c r="FV24" s="598"/>
      <c r="FW24" s="598"/>
      <c r="FX24" s="598"/>
      <c r="FY24" s="598"/>
      <c r="FZ24" s="598"/>
      <c r="GA24" s="598"/>
      <c r="GB24" s="598"/>
      <c r="GC24" s="598"/>
      <c r="GD24" s="598"/>
      <c r="GE24" s="598"/>
      <c r="GF24" s="598"/>
      <c r="GG24" s="598"/>
      <c r="GH24" s="598"/>
      <c r="GI24" s="598"/>
      <c r="GJ24" s="598"/>
      <c r="GK24" s="598"/>
      <c r="GL24" s="598"/>
      <c r="GM24" s="598"/>
      <c r="GN24" s="598"/>
      <c r="GO24" s="598"/>
      <c r="GP24" s="598"/>
      <c r="GQ24" s="598"/>
      <c r="GR24" s="598"/>
      <c r="GS24" s="598"/>
      <c r="GT24" s="598"/>
      <c r="GU24" s="598"/>
      <c r="GV24" s="598"/>
      <c r="GW24" s="598"/>
      <c r="GX24" s="598"/>
      <c r="GY24" s="598"/>
      <c r="GZ24" s="598"/>
      <c r="HA24" s="598"/>
      <c r="HB24" s="598"/>
      <c r="HC24" s="598"/>
      <c r="HD24" s="598"/>
      <c r="HE24" s="598"/>
      <c r="HF24" s="598"/>
      <c r="HG24" s="598"/>
      <c r="HH24" s="598"/>
      <c r="HI24" s="598"/>
      <c r="HJ24" s="598"/>
      <c r="HK24" s="598"/>
      <c r="HL24" s="598"/>
      <c r="HM24" s="598"/>
      <c r="HN24" s="598"/>
      <c r="HO24" s="598"/>
      <c r="HP24" s="598"/>
      <c r="HQ24" s="598"/>
      <c r="HR24" s="598"/>
      <c r="HS24" s="598"/>
      <c r="HT24" s="598"/>
      <c r="HU24" s="598"/>
      <c r="HV24" s="598"/>
      <c r="HW24" s="598"/>
      <c r="HX24" s="598"/>
      <c r="HY24" s="598"/>
      <c r="HZ24" s="598"/>
      <c r="IA24" s="598"/>
      <c r="IB24" s="598"/>
      <c r="IC24" s="598"/>
      <c r="ID24" s="598"/>
      <c r="IE24" s="598"/>
      <c r="IF24" s="598"/>
      <c r="IG24" s="598"/>
      <c r="IH24" s="598"/>
      <c r="II24" s="598"/>
      <c r="IJ24" s="598"/>
      <c r="IK24" s="598"/>
      <c r="IL24" s="598"/>
      <c r="IM24" s="598"/>
      <c r="IN24" s="598"/>
      <c r="IO24" s="598"/>
      <c r="IP24" s="598"/>
      <c r="IQ24" s="598"/>
      <c r="IR24" s="598"/>
      <c r="IS24" s="598"/>
      <c r="IT24" s="598"/>
      <c r="IU24" s="598"/>
      <c r="IV24" s="598"/>
    </row>
    <row r="25" spans="1:256" ht="21.75" customHeight="1">
      <c r="A25" s="576"/>
      <c r="B25" s="235"/>
      <c r="C25" s="236"/>
      <c r="D25" s="239"/>
      <c r="E25" s="259"/>
      <c r="F25" s="235"/>
      <c r="G25" s="235"/>
      <c r="H25" s="235"/>
      <c r="I25" s="235"/>
      <c r="J25" s="578"/>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ht="25.5">
      <c r="A26" s="576"/>
      <c r="B26" s="247" t="s">
        <v>1</v>
      </c>
      <c r="C26" s="247" t="s">
        <v>108</v>
      </c>
      <c r="D26" s="247"/>
      <c r="E26" s="221" t="s">
        <v>209</v>
      </c>
      <c r="F26" s="235"/>
      <c r="G26" s="223"/>
      <c r="H26" s="223"/>
      <c r="J26" s="612"/>
      <c r="IV26" s="224"/>
    </row>
    <row r="27" spans="1:256" ht="26.25" thickBot="1">
      <c r="A27" s="576"/>
      <c r="B27" s="247" t="s">
        <v>210</v>
      </c>
      <c r="C27" s="582">
        <f>+EligBasisLimits!C26</f>
        <v>0</v>
      </c>
      <c r="D27" s="617" t="s">
        <v>211</v>
      </c>
      <c r="E27" s="630">
        <f>ROUND(+C27*0.75,2)</f>
        <v>0</v>
      </c>
      <c r="F27" s="235"/>
      <c r="G27" s="644" t="s">
        <v>365</v>
      </c>
      <c r="H27" s="758">
        <f>Breakdown!H102</f>
      </c>
      <c r="I27" s="758"/>
      <c r="J27" s="759"/>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ht="24.75" customHeight="1" thickTop="1">
      <c r="A28" s="576"/>
      <c r="B28" s="239" t="s">
        <v>212</v>
      </c>
      <c r="C28" s="606">
        <f>+EligBasisLimits!C27</f>
        <v>0</v>
      </c>
      <c r="D28" s="618" t="s">
        <v>213</v>
      </c>
      <c r="E28" s="631">
        <f>C28*1</f>
        <v>0</v>
      </c>
      <c r="F28" s="235"/>
      <c r="G28" s="240"/>
      <c r="H28" s="235"/>
      <c r="I28" s="235"/>
      <c r="J28" s="579"/>
      <c r="IV28" s="224"/>
    </row>
    <row r="29" spans="1:256" ht="24.75" customHeight="1">
      <c r="A29" s="576"/>
      <c r="B29" s="239" t="s">
        <v>214</v>
      </c>
      <c r="C29" s="606">
        <f>+EligBasisLimits!C28</f>
        <v>0</v>
      </c>
      <c r="D29" s="618" t="s">
        <v>215</v>
      </c>
      <c r="E29" s="631">
        <f>C29*2</f>
        <v>0</v>
      </c>
      <c r="F29" s="235"/>
      <c r="G29" s="607"/>
      <c r="H29" s="608"/>
      <c r="I29" s="609"/>
      <c r="J29" s="613"/>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256" ht="24.75" customHeight="1" thickBot="1">
      <c r="A30" s="576"/>
      <c r="B30" s="239" t="s">
        <v>216</v>
      </c>
      <c r="C30" s="606">
        <f>+EligBasisLimits!C29</f>
        <v>0</v>
      </c>
      <c r="D30" s="618" t="s">
        <v>217</v>
      </c>
      <c r="E30" s="631">
        <f>C30*3</f>
        <v>0</v>
      </c>
      <c r="F30" s="235"/>
      <c r="G30" s="644" t="s">
        <v>367</v>
      </c>
      <c r="H30" s="760">
        <f>IF(H23="Y",H27/E34,"")</f>
      </c>
      <c r="I30" s="760"/>
      <c r="J30" s="761"/>
      <c r="IV30" s="224"/>
    </row>
    <row r="31" spans="1:256" ht="24.75" customHeight="1" thickTop="1">
      <c r="A31" s="580"/>
      <c r="B31" s="239" t="s">
        <v>218</v>
      </c>
      <c r="C31" s="606">
        <f>+EligBasisLimits!C30</f>
        <v>0</v>
      </c>
      <c r="D31" s="618" t="s">
        <v>219</v>
      </c>
      <c r="E31" s="631">
        <f>C31*4</f>
        <v>0</v>
      </c>
      <c r="F31" s="235"/>
      <c r="G31" s="645"/>
      <c r="H31" s="632"/>
      <c r="I31" s="633"/>
      <c r="J31" s="634"/>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6"/>
      <c r="HK31" s="226"/>
      <c r="HL31" s="226"/>
      <c r="HM31" s="226"/>
      <c r="HN31" s="226"/>
      <c r="HO31" s="226"/>
      <c r="HP31" s="226"/>
      <c r="HQ31" s="226"/>
      <c r="HR31" s="226"/>
      <c r="HS31" s="226"/>
      <c r="HT31" s="226"/>
      <c r="HU31" s="226"/>
      <c r="HV31" s="226"/>
      <c r="HW31" s="226"/>
      <c r="HX31" s="226"/>
      <c r="HY31" s="226"/>
      <c r="HZ31" s="226"/>
      <c r="IA31" s="226"/>
      <c r="IB31" s="226"/>
      <c r="IC31" s="226"/>
      <c r="ID31" s="226"/>
      <c r="IE31" s="226"/>
      <c r="IF31" s="226"/>
      <c r="IG31" s="226"/>
      <c r="IH31" s="226"/>
      <c r="II31" s="226"/>
      <c r="IJ31" s="226"/>
      <c r="IK31" s="226"/>
      <c r="IL31" s="226"/>
      <c r="IM31" s="226"/>
      <c r="IN31" s="226"/>
      <c r="IO31" s="226"/>
      <c r="IP31" s="226"/>
      <c r="IQ31" s="226"/>
      <c r="IR31" s="226"/>
      <c r="IS31" s="226"/>
      <c r="IT31" s="226"/>
      <c r="IU31" s="226"/>
      <c r="IV31" s="226"/>
    </row>
    <row r="32" spans="1:256" ht="24.75" customHeight="1">
      <c r="A32" s="576"/>
      <c r="B32" s="239" t="s">
        <v>220</v>
      </c>
      <c r="C32" s="606">
        <f>+EligBasisLimits!C31</f>
        <v>0</v>
      </c>
      <c r="D32" s="618" t="s">
        <v>221</v>
      </c>
      <c r="E32" s="631">
        <f>C32*5</f>
        <v>0</v>
      </c>
      <c r="F32" s="235"/>
      <c r="G32" s="644"/>
      <c r="H32" s="635"/>
      <c r="I32" s="635"/>
      <c r="J32" s="636"/>
      <c r="IV32" s="224"/>
    </row>
    <row r="33" spans="1:256" ht="24.75" customHeight="1" thickBot="1">
      <c r="A33" s="576"/>
      <c r="B33" s="241"/>
      <c r="C33" s="243"/>
      <c r="D33" s="619"/>
      <c r="E33" s="250"/>
      <c r="F33" s="235"/>
      <c r="G33" s="644" t="s">
        <v>417</v>
      </c>
      <c r="H33" s="760">
        <f>IF(H24="Y",H27/C34,"")</f>
      </c>
      <c r="I33" s="760"/>
      <c r="J33" s="762"/>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c r="GL33" s="226"/>
      <c r="GM33" s="226"/>
      <c r="GN33" s="226"/>
      <c r="GO33" s="226"/>
      <c r="GP33" s="226"/>
      <c r="GQ33" s="226"/>
      <c r="GR33" s="226"/>
      <c r="GS33" s="226"/>
      <c r="GT33" s="226"/>
      <c r="GU33" s="226"/>
      <c r="GV33" s="226"/>
      <c r="GW33" s="226"/>
      <c r="GX33" s="226"/>
      <c r="GY33" s="226"/>
      <c r="GZ33" s="226"/>
      <c r="HA33" s="226"/>
      <c r="HB33" s="226"/>
      <c r="HC33" s="226"/>
      <c r="HD33" s="226"/>
      <c r="HE33" s="226"/>
      <c r="HF33" s="226"/>
      <c r="HG33" s="226"/>
      <c r="HH33" s="226"/>
      <c r="HI33" s="226"/>
      <c r="HJ33" s="226"/>
      <c r="HK33" s="226"/>
      <c r="HL33" s="226"/>
      <c r="HM33" s="226"/>
      <c r="HN33" s="226"/>
      <c r="HO33" s="226"/>
      <c r="HP33" s="226"/>
      <c r="HQ33" s="226"/>
      <c r="HR33" s="226"/>
      <c r="HS33" s="226"/>
      <c r="HT33" s="226"/>
      <c r="HU33" s="226"/>
      <c r="HV33" s="226"/>
      <c r="HW33" s="226"/>
      <c r="HX33" s="226"/>
      <c r="HY33" s="226"/>
      <c r="HZ33" s="226"/>
      <c r="IA33" s="226"/>
      <c r="IB33" s="226"/>
      <c r="IC33" s="226"/>
      <c r="ID33" s="226"/>
      <c r="IE33" s="226"/>
      <c r="IF33" s="226"/>
      <c r="IG33" s="226"/>
      <c r="IH33" s="226"/>
      <c r="II33" s="226"/>
      <c r="IJ33" s="226"/>
      <c r="IK33" s="226"/>
      <c r="IL33" s="226"/>
      <c r="IM33" s="226"/>
      <c r="IN33" s="226"/>
      <c r="IO33" s="226"/>
      <c r="IP33" s="226"/>
      <c r="IQ33" s="226"/>
      <c r="IR33" s="226"/>
      <c r="IS33" s="226"/>
      <c r="IT33" s="226"/>
      <c r="IU33" s="226"/>
      <c r="IV33" s="226"/>
    </row>
    <row r="34" spans="1:256" ht="38.25" customHeight="1" thickBot="1" thickTop="1">
      <c r="A34" s="576"/>
      <c r="B34" s="235" t="s">
        <v>184</v>
      </c>
      <c r="C34" s="629">
        <f>SUM(C27:C32)</f>
        <v>0</v>
      </c>
      <c r="D34" s="618"/>
      <c r="E34" s="629">
        <f>SUM(E27:E32)</f>
        <v>0</v>
      </c>
      <c r="F34" s="235"/>
      <c r="G34" s="240"/>
      <c r="H34" s="235"/>
      <c r="I34" s="235"/>
      <c r="J34" s="610"/>
      <c r="IV34" s="224"/>
    </row>
    <row r="35" spans="1:256" ht="24.75" customHeight="1" hidden="1" thickTop="1">
      <c r="A35" s="576"/>
      <c r="B35" s="235"/>
      <c r="C35" s="236"/>
      <c r="D35" s="239"/>
      <c r="E35" s="235"/>
      <c r="F35" s="235"/>
      <c r="G35" s="235"/>
      <c r="H35" s="235"/>
      <c r="I35" s="235"/>
      <c r="J35" s="577"/>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c r="GL35" s="226"/>
      <c r="GM35" s="226"/>
      <c r="GN35" s="226"/>
      <c r="GO35" s="226"/>
      <c r="GP35" s="226"/>
      <c r="GQ35" s="226"/>
      <c r="GR35" s="226"/>
      <c r="GS35" s="226"/>
      <c r="GT35" s="226"/>
      <c r="GU35" s="226"/>
      <c r="GV35" s="226"/>
      <c r="GW35" s="226"/>
      <c r="GX35" s="226"/>
      <c r="GY35" s="226"/>
      <c r="GZ35" s="226"/>
      <c r="HA35" s="226"/>
      <c r="HB35" s="226"/>
      <c r="HC35" s="226"/>
      <c r="HD35" s="226"/>
      <c r="HE35" s="226"/>
      <c r="HF35" s="226"/>
      <c r="HG35" s="226"/>
      <c r="HH35" s="226"/>
      <c r="HI35" s="226"/>
      <c r="HJ35" s="226"/>
      <c r="HK35" s="226"/>
      <c r="HL35" s="226"/>
      <c r="HM35" s="226"/>
      <c r="HN35" s="226"/>
      <c r="HO35" s="226"/>
      <c r="HP35" s="226"/>
      <c r="HQ35" s="226"/>
      <c r="HR35" s="226"/>
      <c r="HS35" s="226"/>
      <c r="HT35" s="226"/>
      <c r="HU35" s="226"/>
      <c r="HV35" s="226"/>
      <c r="HW35" s="226"/>
      <c r="HX35" s="226"/>
      <c r="HY35" s="226"/>
      <c r="HZ35" s="226"/>
      <c r="IA35" s="226"/>
      <c r="IB35" s="226"/>
      <c r="IC35" s="226"/>
      <c r="ID35" s="226"/>
      <c r="IE35" s="226"/>
      <c r="IF35" s="226"/>
      <c r="IG35" s="226"/>
      <c r="IH35" s="226"/>
      <c r="II35" s="226"/>
      <c r="IJ35" s="226"/>
      <c r="IK35" s="226"/>
      <c r="IL35" s="226"/>
      <c r="IM35" s="226"/>
      <c r="IN35" s="226"/>
      <c r="IO35" s="226"/>
      <c r="IP35" s="226"/>
      <c r="IQ35" s="226"/>
      <c r="IR35" s="226"/>
      <c r="IS35" s="226"/>
      <c r="IT35" s="226"/>
      <c r="IU35" s="226"/>
      <c r="IV35" s="226"/>
    </row>
    <row r="36" spans="1:10" s="628" customFormat="1" ht="24.75" customHeight="1" thickBot="1" thickTop="1">
      <c r="A36" s="622"/>
      <c r="B36" s="623"/>
      <c r="C36" s="624"/>
      <c r="D36" s="625"/>
      <c r="E36" s="626"/>
      <c r="F36" s="626"/>
      <c r="G36" s="626"/>
      <c r="H36" s="626"/>
      <c r="I36" s="626"/>
      <c r="J36" s="627"/>
    </row>
    <row r="37" spans="1:256" ht="26.25" thickTop="1">
      <c r="A37" s="229"/>
      <c r="B37" s="231"/>
      <c r="C37" s="230"/>
      <c r="D37" s="616"/>
      <c r="E37" s="231"/>
      <c r="F37" s="232"/>
      <c r="G37" s="231"/>
      <c r="H37" s="232"/>
      <c r="I37" s="232"/>
      <c r="J37" s="233"/>
      <c r="IV37" s="224"/>
    </row>
    <row r="38" spans="1:256" ht="33">
      <c r="A38" s="234"/>
      <c r="B38" s="245" t="s">
        <v>403</v>
      </c>
      <c r="C38" s="220"/>
      <c r="D38" s="247"/>
      <c r="E38" s="221"/>
      <c r="F38" s="219"/>
      <c r="G38" s="221"/>
      <c r="H38" s="219"/>
      <c r="I38" s="219"/>
      <c r="J38" s="237"/>
      <c r="IV38" s="224"/>
    </row>
    <row r="39" spans="1:256" ht="25.5">
      <c r="A39" s="234"/>
      <c r="B39" s="699" t="s">
        <v>415</v>
      </c>
      <c r="C39" s="220"/>
      <c r="D39" s="247"/>
      <c r="E39" s="221"/>
      <c r="F39" s="219"/>
      <c r="G39" s="221"/>
      <c r="H39" s="219"/>
      <c r="I39" s="219"/>
      <c r="J39" s="237"/>
      <c r="IV39" s="224"/>
    </row>
    <row r="40" spans="1:256" ht="25.5">
      <c r="A40" s="234"/>
      <c r="B40" s="221"/>
      <c r="C40" s="246"/>
      <c r="D40" s="247"/>
      <c r="E40" s="221"/>
      <c r="F40" s="219"/>
      <c r="G40" s="221"/>
      <c r="H40" s="219"/>
      <c r="I40" s="219"/>
      <c r="J40" s="237"/>
      <c r="IV40" s="224"/>
    </row>
    <row r="41" spans="1:256" ht="26.25" thickBot="1">
      <c r="A41" s="234"/>
      <c r="B41" s="238" t="s">
        <v>222</v>
      </c>
      <c r="C41" s="227"/>
      <c r="D41" s="247"/>
      <c r="E41" s="221"/>
      <c r="F41" s="219"/>
      <c r="G41" s="221"/>
      <c r="H41" s="219"/>
      <c r="I41" s="219"/>
      <c r="J41" s="237"/>
      <c r="IV41" s="224"/>
    </row>
    <row r="42" spans="1:256" ht="45" customHeight="1" thickTop="1">
      <c r="A42" s="234"/>
      <c r="B42" s="247" t="s">
        <v>1</v>
      </c>
      <c r="C42" s="247" t="s">
        <v>108</v>
      </c>
      <c r="D42" s="247"/>
      <c r="E42" s="221" t="s">
        <v>209</v>
      </c>
      <c r="F42" s="219"/>
      <c r="G42" s="221"/>
      <c r="H42" s="219"/>
      <c r="I42" s="219"/>
      <c r="J42" s="237"/>
      <c r="IV42" s="224"/>
    </row>
    <row r="43" spans="1:256" ht="31.5" customHeight="1">
      <c r="A43" s="234"/>
      <c r="B43" s="247" t="s">
        <v>210</v>
      </c>
      <c r="C43" s="581">
        <f aca="true" t="shared" si="0" ref="C43:C48">+C27</f>
        <v>0</v>
      </c>
      <c r="D43" s="617" t="s">
        <v>211</v>
      </c>
      <c r="E43" s="248">
        <f>ROUND(+C43*0.75,2)</f>
        <v>0</v>
      </c>
      <c r="F43" s="219"/>
      <c r="G43" s="221"/>
      <c r="H43" s="219"/>
      <c r="I43" s="219"/>
      <c r="J43" s="237"/>
      <c r="IV43" s="224"/>
    </row>
    <row r="44" spans="1:256" ht="30.75" customHeight="1">
      <c r="A44" s="234"/>
      <c r="B44" s="247" t="s">
        <v>212</v>
      </c>
      <c r="C44" s="581">
        <f t="shared" si="0"/>
        <v>0</v>
      </c>
      <c r="D44" s="617" t="s">
        <v>213</v>
      </c>
      <c r="E44" s="249">
        <f>C44*1</f>
        <v>0</v>
      </c>
      <c r="F44" s="219"/>
      <c r="G44" s="221"/>
      <c r="H44" s="219"/>
      <c r="I44" s="222"/>
      <c r="J44" s="244"/>
      <c r="IV44" s="224"/>
    </row>
    <row r="45" spans="1:256" ht="30.75" customHeight="1">
      <c r="A45" s="234"/>
      <c r="B45" s="247" t="s">
        <v>214</v>
      </c>
      <c r="C45" s="581">
        <f t="shared" si="0"/>
        <v>0</v>
      </c>
      <c r="D45" s="617" t="s">
        <v>215</v>
      </c>
      <c r="E45" s="249">
        <f>C45*2</f>
        <v>0</v>
      </c>
      <c r="F45" s="219"/>
      <c r="G45" s="221"/>
      <c r="H45" s="646"/>
      <c r="I45" s="647"/>
      <c r="J45" s="648"/>
      <c r="IV45" s="224"/>
    </row>
    <row r="46" spans="1:256" ht="30.75" customHeight="1">
      <c r="A46" s="234"/>
      <c r="B46" s="247" t="s">
        <v>216</v>
      </c>
      <c r="C46" s="581">
        <f t="shared" si="0"/>
        <v>0</v>
      </c>
      <c r="D46" s="617" t="s">
        <v>217</v>
      </c>
      <c r="E46" s="249">
        <f>C46*3</f>
        <v>0</v>
      </c>
      <c r="F46" s="219"/>
      <c r="G46" s="221"/>
      <c r="H46" s="646"/>
      <c r="I46" s="647"/>
      <c r="J46" s="648"/>
      <c r="IV46" s="224"/>
    </row>
    <row r="47" spans="1:256" ht="30.75" customHeight="1">
      <c r="A47" s="234"/>
      <c r="B47" s="247" t="s">
        <v>218</v>
      </c>
      <c r="C47" s="581">
        <f t="shared" si="0"/>
        <v>0</v>
      </c>
      <c r="D47" s="617" t="s">
        <v>219</v>
      </c>
      <c r="E47" s="249">
        <f>C47*4</f>
        <v>0</v>
      </c>
      <c r="F47" s="219"/>
      <c r="G47" s="221"/>
      <c r="H47" s="646"/>
      <c r="I47" s="647"/>
      <c r="J47" s="648"/>
      <c r="IV47" s="224"/>
    </row>
    <row r="48" spans="1:256" ht="30.75" customHeight="1">
      <c r="A48" s="234"/>
      <c r="B48" s="247" t="s">
        <v>220</v>
      </c>
      <c r="C48" s="581">
        <f t="shared" si="0"/>
        <v>0</v>
      </c>
      <c r="D48" s="617" t="s">
        <v>221</v>
      </c>
      <c r="E48" s="249">
        <f>C48*5</f>
        <v>0</v>
      </c>
      <c r="F48" s="219"/>
      <c r="G48" s="221"/>
      <c r="H48" s="646"/>
      <c r="I48" s="646"/>
      <c r="J48" s="649"/>
      <c r="IV48" s="224"/>
    </row>
    <row r="49" spans="1:256" ht="26.25" thickBot="1">
      <c r="A49" s="234"/>
      <c r="B49" s="241"/>
      <c r="C49" s="243"/>
      <c r="D49" s="619"/>
      <c r="E49" s="250"/>
      <c r="F49" s="219"/>
      <c r="G49" s="221"/>
      <c r="H49" s="646"/>
      <c r="I49" s="646"/>
      <c r="J49" s="649"/>
      <c r="IV49" s="224"/>
    </row>
    <row r="50" spans="1:256" ht="30.75" customHeight="1" thickBot="1" thickTop="1">
      <c r="A50" s="234"/>
      <c r="B50" s="221" t="s">
        <v>223</v>
      </c>
      <c r="C50" s="220"/>
      <c r="D50" s="247"/>
      <c r="E50" s="251">
        <f>SUM(E43:E48)</f>
        <v>0</v>
      </c>
      <c r="F50" s="219"/>
      <c r="G50" s="221" t="s">
        <v>360</v>
      </c>
      <c r="H50" s="763">
        <f>+Breakdown!F79</f>
        <v>0</v>
      </c>
      <c r="I50" s="763"/>
      <c r="J50" s="764"/>
      <c r="IV50" s="224"/>
    </row>
    <row r="51" spans="1:256" ht="26.25" thickTop="1">
      <c r="A51" s="234"/>
      <c r="B51" s="221"/>
      <c r="C51" s="220"/>
      <c r="D51" s="247"/>
      <c r="E51" s="221"/>
      <c r="F51" s="219"/>
      <c r="G51" s="221"/>
      <c r="H51" s="646"/>
      <c r="I51" s="646"/>
      <c r="J51" s="649"/>
      <c r="IV51" s="224"/>
    </row>
    <row r="52" spans="1:10" ht="30.75" customHeight="1" thickBot="1">
      <c r="A52" s="242"/>
      <c r="B52" s="221" t="s">
        <v>224</v>
      </c>
      <c r="C52" s="220"/>
      <c r="D52" s="247" t="s">
        <v>193</v>
      </c>
      <c r="E52" s="252" t="s">
        <v>225</v>
      </c>
      <c r="F52" s="253"/>
      <c r="G52" s="221"/>
      <c r="H52" s="646"/>
      <c r="I52" s="647"/>
      <c r="J52" s="648"/>
    </row>
    <row r="53" spans="1:10" ht="30.75" customHeight="1" thickTop="1">
      <c r="A53" s="242"/>
      <c r="B53" s="221" t="s">
        <v>226</v>
      </c>
      <c r="C53" s="220"/>
      <c r="D53" s="247"/>
      <c r="E53" s="221" t="s">
        <v>227</v>
      </c>
      <c r="F53" s="219"/>
      <c r="G53" s="221"/>
      <c r="H53" s="646"/>
      <c r="I53" s="647"/>
      <c r="J53" s="648"/>
    </row>
    <row r="54" spans="1:10" ht="25.5">
      <c r="A54" s="234"/>
      <c r="B54" s="221"/>
      <c r="C54" s="220"/>
      <c r="D54" s="247"/>
      <c r="E54" s="221"/>
      <c r="F54" s="219"/>
      <c r="G54" s="221"/>
      <c r="H54" s="646"/>
      <c r="I54" s="647"/>
      <c r="J54" s="649"/>
    </row>
    <row r="55" spans="1:10" ht="27" thickBot="1">
      <c r="A55" s="242"/>
      <c r="B55" s="221"/>
      <c r="C55" s="235" t="s">
        <v>368</v>
      </c>
      <c r="D55" s="247" t="s">
        <v>193</v>
      </c>
      <c r="E55" s="650">
        <f>IF(OR(E50=0,E50=""),0,H50/E50)</f>
        <v>0</v>
      </c>
      <c r="F55" s="219"/>
      <c r="G55" s="221"/>
      <c r="H55" s="219"/>
      <c r="I55" s="222"/>
      <c r="J55" s="244"/>
    </row>
    <row r="56" spans="1:10" ht="27.75" thickBot="1" thickTop="1">
      <c r="A56" s="254"/>
      <c r="B56" s="228"/>
      <c r="C56" s="255"/>
      <c r="D56" s="614"/>
      <c r="E56" s="228"/>
      <c r="F56" s="253"/>
      <c r="G56" s="228"/>
      <c r="H56" s="253"/>
      <c r="I56" s="253"/>
      <c r="J56" s="256"/>
    </row>
    <row r="57" spans="2:5" ht="26.25" thickTop="1">
      <c r="B57" s="257"/>
      <c r="C57" s="258"/>
      <c r="D57" s="620"/>
      <c r="E57" s="259"/>
    </row>
    <row r="58" spans="2:5" ht="25.5">
      <c r="B58" s="257"/>
      <c r="C58" s="258"/>
      <c r="D58" s="620"/>
      <c r="E58" s="259"/>
    </row>
    <row r="59" spans="2:5" ht="25.5">
      <c r="B59" s="257"/>
      <c r="C59" s="258"/>
      <c r="D59" s="620"/>
      <c r="E59" s="259"/>
    </row>
    <row r="60" spans="2:5" ht="25.5">
      <c r="B60" s="257"/>
      <c r="C60" s="258"/>
      <c r="D60" s="620"/>
      <c r="E60" s="259"/>
    </row>
    <row r="61" spans="2:5" ht="25.5">
      <c r="B61" s="257"/>
      <c r="C61" s="258"/>
      <c r="D61" s="620"/>
      <c r="E61" s="259"/>
    </row>
    <row r="62" spans="2:5" ht="25.5">
      <c r="B62" s="257"/>
      <c r="C62" s="258"/>
      <c r="D62" s="620"/>
      <c r="E62" s="259"/>
    </row>
    <row r="63" spans="2:5" ht="25.5">
      <c r="B63" s="257"/>
      <c r="C63" s="258"/>
      <c r="D63" s="620"/>
      <c r="E63" s="259"/>
    </row>
    <row r="64" spans="2:5" ht="25.5">
      <c r="B64" s="257"/>
      <c r="C64" s="258"/>
      <c r="D64" s="620"/>
      <c r="E64" s="259"/>
    </row>
    <row r="65" spans="2:5" ht="25.5">
      <c r="B65" s="257"/>
      <c r="C65" s="258"/>
      <c r="D65" s="620"/>
      <c r="E65" s="259"/>
    </row>
    <row r="66" spans="2:5" ht="25.5">
      <c r="B66" s="257"/>
      <c r="C66" s="258"/>
      <c r="D66" s="620"/>
      <c r="E66" s="259"/>
    </row>
    <row r="67" spans="2:5" ht="25.5">
      <c r="B67" s="257"/>
      <c r="C67" s="258"/>
      <c r="D67" s="620"/>
      <c r="E67" s="259"/>
    </row>
    <row r="68" spans="2:5" ht="25.5">
      <c r="B68" s="257"/>
      <c r="C68" s="258"/>
      <c r="D68" s="620"/>
      <c r="E68" s="259"/>
    </row>
    <row r="69" spans="2:5" ht="25.5">
      <c r="B69" s="257"/>
      <c r="C69" s="258"/>
      <c r="D69" s="620"/>
      <c r="E69" s="259"/>
    </row>
    <row r="70" spans="2:5" ht="25.5">
      <c r="B70" s="257"/>
      <c r="C70" s="258"/>
      <c r="D70" s="620"/>
      <c r="E70" s="259"/>
    </row>
    <row r="71" spans="2:5" ht="25.5">
      <c r="B71" s="257"/>
      <c r="C71" s="258"/>
      <c r="D71" s="620"/>
      <c r="E71" s="259"/>
    </row>
    <row r="72" spans="2:5" ht="25.5">
      <c r="B72" s="257"/>
      <c r="C72" s="258"/>
      <c r="D72" s="620"/>
      <c r="E72" s="259"/>
    </row>
    <row r="73" spans="2:5" ht="25.5">
      <c r="B73" s="257"/>
      <c r="C73" s="258"/>
      <c r="D73" s="620"/>
      <c r="E73" s="259"/>
    </row>
    <row r="74" spans="2:5" ht="25.5">
      <c r="B74" s="257"/>
      <c r="C74" s="258"/>
      <c r="D74" s="620"/>
      <c r="E74" s="259"/>
    </row>
    <row r="75" spans="2:5" ht="25.5">
      <c r="B75" s="257"/>
      <c r="C75" s="258"/>
      <c r="D75" s="620"/>
      <c r="E75" s="259"/>
    </row>
    <row r="76" spans="2:5" ht="25.5">
      <c r="B76" s="257"/>
      <c r="C76" s="258"/>
      <c r="D76" s="620"/>
      <c r="E76" s="259"/>
    </row>
    <row r="77" spans="2:5" ht="25.5">
      <c r="B77" s="257"/>
      <c r="C77" s="258"/>
      <c r="D77" s="620"/>
      <c r="E77" s="259"/>
    </row>
    <row r="78" spans="2:5" ht="25.5">
      <c r="B78" s="257"/>
      <c r="C78" s="258"/>
      <c r="D78" s="620"/>
      <c r="E78" s="259"/>
    </row>
    <row r="79" spans="2:5" ht="25.5">
      <c r="B79" s="257"/>
      <c r="C79" s="258"/>
      <c r="D79" s="620"/>
      <c r="E79" s="259"/>
    </row>
    <row r="80" spans="2:5" ht="25.5">
      <c r="B80" s="257"/>
      <c r="C80" s="258"/>
      <c r="D80" s="620"/>
      <c r="E80" s="259"/>
    </row>
    <row r="81" spans="2:5" ht="25.5">
      <c r="B81" s="257"/>
      <c r="C81" s="258"/>
      <c r="D81" s="620"/>
      <c r="E81" s="259"/>
    </row>
    <row r="82" spans="2:5" ht="25.5">
      <c r="B82" s="257"/>
      <c r="C82" s="258"/>
      <c r="D82" s="620"/>
      <c r="E82" s="259"/>
    </row>
    <row r="83" spans="2:5" ht="25.5">
      <c r="B83" s="257"/>
      <c r="C83" s="258"/>
      <c r="D83" s="620"/>
      <c r="E83" s="259"/>
    </row>
    <row r="84" spans="2:5" ht="25.5">
      <c r="B84" s="257"/>
      <c r="C84" s="258"/>
      <c r="D84" s="620"/>
      <c r="E84" s="259"/>
    </row>
    <row r="85" spans="2:5" ht="25.5">
      <c r="B85" s="257"/>
      <c r="C85" s="258"/>
      <c r="D85" s="620"/>
      <c r="E85" s="259"/>
    </row>
    <row r="86" spans="2:5" ht="25.5">
      <c r="B86" s="257"/>
      <c r="C86" s="258"/>
      <c r="D86" s="620"/>
      <c r="E86" s="259"/>
    </row>
    <row r="87" spans="2:5" ht="25.5">
      <c r="B87" s="257"/>
      <c r="C87" s="258"/>
      <c r="D87" s="620"/>
      <c r="E87" s="259"/>
    </row>
    <row r="88" spans="2:5" ht="26.25">
      <c r="B88" s="260"/>
      <c r="C88" s="258"/>
      <c r="D88" s="620"/>
      <c r="E88" s="259"/>
    </row>
    <row r="89" spans="2:5" ht="25.5">
      <c r="B89" s="257"/>
      <c r="C89" s="258"/>
      <c r="D89" s="620"/>
      <c r="E89" s="259"/>
    </row>
    <row r="90" spans="2:5" ht="25.5">
      <c r="B90" s="257"/>
      <c r="C90" s="258"/>
      <c r="D90" s="620"/>
      <c r="E90" s="259"/>
    </row>
    <row r="91" spans="2:5" ht="25.5">
      <c r="B91" s="257"/>
      <c r="C91" s="258"/>
      <c r="D91" s="620"/>
      <c r="E91" s="259"/>
    </row>
    <row r="92" spans="2:5" ht="25.5">
      <c r="B92" s="257"/>
      <c r="C92" s="258"/>
      <c r="D92" s="620"/>
      <c r="E92" s="259"/>
    </row>
    <row r="93" spans="2:5" ht="25.5">
      <c r="B93" s="257"/>
      <c r="C93" s="258"/>
      <c r="D93" s="620"/>
      <c r="E93" s="259"/>
    </row>
    <row r="94" spans="2:5" ht="25.5">
      <c r="B94" s="257"/>
      <c r="C94" s="258"/>
      <c r="D94" s="620"/>
      <c r="E94" s="259"/>
    </row>
    <row r="95" spans="2:5" ht="25.5">
      <c r="B95" s="257"/>
      <c r="C95" s="258"/>
      <c r="D95" s="620"/>
      <c r="E95" s="259"/>
    </row>
    <row r="96" spans="2:5" ht="25.5">
      <c r="B96" s="257"/>
      <c r="C96" s="258"/>
      <c r="D96" s="620"/>
      <c r="E96" s="259"/>
    </row>
    <row r="97" spans="2:5" ht="25.5">
      <c r="B97" s="257"/>
      <c r="C97" s="258"/>
      <c r="D97" s="620"/>
      <c r="E97" s="259"/>
    </row>
    <row r="98" spans="2:5" ht="25.5">
      <c r="B98" s="257"/>
      <c r="C98" s="258"/>
      <c r="D98" s="620"/>
      <c r="E98" s="259"/>
    </row>
    <row r="99" spans="2:5" ht="25.5">
      <c r="B99" s="257"/>
      <c r="C99" s="258"/>
      <c r="D99" s="620"/>
      <c r="E99" s="259"/>
    </row>
    <row r="100" spans="2:5" ht="25.5">
      <c r="B100" s="257"/>
      <c r="C100" s="258"/>
      <c r="D100" s="620"/>
      <c r="E100" s="259"/>
    </row>
    <row r="101" spans="2:5" ht="25.5">
      <c r="B101" s="257"/>
      <c r="C101" s="258"/>
      <c r="D101" s="620"/>
      <c r="E101" s="259"/>
    </row>
    <row r="102" spans="2:5" ht="25.5">
      <c r="B102" s="257"/>
      <c r="C102" s="258"/>
      <c r="D102" s="620"/>
      <c r="E102" s="259"/>
    </row>
    <row r="103" spans="2:5" ht="25.5">
      <c r="B103" s="257"/>
      <c r="C103" s="258"/>
      <c r="D103" s="620"/>
      <c r="E103" s="259"/>
    </row>
    <row r="104" spans="2:5" ht="25.5">
      <c r="B104" s="257"/>
      <c r="C104" s="258"/>
      <c r="D104" s="620"/>
      <c r="E104" s="259"/>
    </row>
    <row r="105" spans="2:5" ht="25.5">
      <c r="B105" s="257"/>
      <c r="C105" s="258"/>
      <c r="D105" s="620"/>
      <c r="E105" s="259"/>
    </row>
    <row r="106" spans="2:5" ht="25.5">
      <c r="B106" s="257"/>
      <c r="C106" s="258"/>
      <c r="D106" s="620"/>
      <c r="E106" s="259"/>
    </row>
    <row r="107" spans="2:5" ht="25.5">
      <c r="B107" s="257"/>
      <c r="C107" s="258"/>
      <c r="D107" s="620"/>
      <c r="E107" s="259"/>
    </row>
    <row r="108" spans="2:5" ht="25.5">
      <c r="B108" s="257"/>
      <c r="C108" s="258"/>
      <c r="D108" s="620"/>
      <c r="E108" s="259"/>
    </row>
    <row r="109" spans="2:5" ht="25.5">
      <c r="B109" s="257"/>
      <c r="C109" s="258"/>
      <c r="D109" s="620"/>
      <c r="E109" s="259"/>
    </row>
    <row r="110" spans="2:5" ht="25.5">
      <c r="B110" s="257"/>
      <c r="C110" s="258"/>
      <c r="D110" s="620"/>
      <c r="E110" s="259"/>
    </row>
    <row r="111" spans="2:5" ht="25.5">
      <c r="B111" s="257"/>
      <c r="C111" s="258"/>
      <c r="D111" s="620"/>
      <c r="E111" s="259"/>
    </row>
    <row r="112" spans="2:5" ht="25.5">
      <c r="B112" s="257"/>
      <c r="C112" s="258"/>
      <c r="D112" s="620"/>
      <c r="E112" s="259"/>
    </row>
    <row r="113" spans="2:5" ht="25.5">
      <c r="B113" s="257"/>
      <c r="C113" s="258"/>
      <c r="D113" s="620"/>
      <c r="E113" s="259"/>
    </row>
    <row r="114" spans="2:5" ht="25.5">
      <c r="B114" s="257"/>
      <c r="C114" s="258"/>
      <c r="D114" s="620"/>
      <c r="E114" s="259"/>
    </row>
    <row r="115" spans="2:5" ht="25.5">
      <c r="B115" s="257"/>
      <c r="C115" s="258"/>
      <c r="D115" s="620"/>
      <c r="E115" s="259"/>
    </row>
    <row r="116" spans="2:5" ht="25.5">
      <c r="B116" s="257"/>
      <c r="C116" s="258"/>
      <c r="D116" s="620"/>
      <c r="E116" s="259"/>
    </row>
    <row r="117" spans="2:5" ht="25.5">
      <c r="B117" s="257"/>
      <c r="C117" s="258"/>
      <c r="D117" s="620"/>
      <c r="E117" s="259"/>
    </row>
    <row r="118" spans="2:5" ht="25.5">
      <c r="B118" s="257"/>
      <c r="C118" s="258"/>
      <c r="D118" s="620"/>
      <c r="E118" s="259"/>
    </row>
    <row r="119" spans="2:5" ht="25.5">
      <c r="B119" s="257"/>
      <c r="C119" s="258"/>
      <c r="D119" s="620"/>
      <c r="E119" s="259"/>
    </row>
    <row r="120" spans="2:5" ht="25.5">
      <c r="B120" s="257"/>
      <c r="C120" s="258"/>
      <c r="D120" s="620"/>
      <c r="E120" s="259"/>
    </row>
    <row r="121" spans="2:5" ht="25.5">
      <c r="B121" s="257"/>
      <c r="C121" s="258"/>
      <c r="D121" s="620"/>
      <c r="E121" s="259"/>
    </row>
    <row r="122" spans="2:5" ht="25.5">
      <c r="B122" s="257"/>
      <c r="C122" s="258"/>
      <c r="D122" s="620"/>
      <c r="E122" s="259"/>
    </row>
    <row r="123" spans="2:5" ht="25.5">
      <c r="B123" s="257"/>
      <c r="C123" s="258"/>
      <c r="D123" s="620"/>
      <c r="E123" s="259"/>
    </row>
    <row r="124" spans="2:5" ht="25.5">
      <c r="B124" s="257"/>
      <c r="C124" s="258"/>
      <c r="D124" s="620"/>
      <c r="E124" s="259"/>
    </row>
    <row r="125" spans="2:5" ht="25.5">
      <c r="B125" s="257"/>
      <c r="C125" s="258"/>
      <c r="D125" s="620"/>
      <c r="E125" s="259"/>
    </row>
    <row r="126" spans="2:5" ht="25.5">
      <c r="B126" s="257"/>
      <c r="C126" s="258"/>
      <c r="D126" s="620"/>
      <c r="E126" s="259"/>
    </row>
    <row r="127" spans="2:5" ht="25.5">
      <c r="B127" s="257"/>
      <c r="C127" s="258"/>
      <c r="D127" s="620"/>
      <c r="E127" s="259"/>
    </row>
    <row r="128" spans="2:5" ht="25.5">
      <c r="B128" s="257"/>
      <c r="C128" s="258"/>
      <c r="D128" s="620"/>
      <c r="E128" s="259"/>
    </row>
    <row r="129" spans="2:5" ht="25.5">
      <c r="B129" s="257"/>
      <c r="C129" s="258"/>
      <c r="D129" s="620"/>
      <c r="E129" s="259"/>
    </row>
    <row r="130" spans="2:5" ht="25.5">
      <c r="B130" s="257"/>
      <c r="C130" s="258"/>
      <c r="D130" s="620"/>
      <c r="E130" s="259"/>
    </row>
    <row r="131" spans="2:5" ht="25.5">
      <c r="B131" s="257"/>
      <c r="C131" s="258"/>
      <c r="D131" s="620"/>
      <c r="E131" s="259"/>
    </row>
    <row r="132" spans="2:5" ht="25.5">
      <c r="B132" s="257"/>
      <c r="C132" s="258"/>
      <c r="D132" s="620"/>
      <c r="E132" s="259"/>
    </row>
    <row r="133" spans="2:5" ht="25.5">
      <c r="B133" s="257"/>
      <c r="C133" s="258"/>
      <c r="D133" s="620"/>
      <c r="E133" s="259"/>
    </row>
    <row r="134" spans="2:5" ht="25.5">
      <c r="B134" s="257"/>
      <c r="C134" s="258"/>
      <c r="D134" s="620"/>
      <c r="E134" s="259"/>
    </row>
    <row r="135" spans="2:5" ht="25.5">
      <c r="B135" s="257"/>
      <c r="C135" s="258"/>
      <c r="D135" s="620"/>
      <c r="E135" s="259"/>
    </row>
    <row r="136" spans="2:5" ht="25.5">
      <c r="B136" s="257"/>
      <c r="C136" s="258"/>
      <c r="D136" s="620"/>
      <c r="E136" s="259"/>
    </row>
    <row r="137" spans="2:5" ht="25.5">
      <c r="B137" s="257"/>
      <c r="C137" s="258"/>
      <c r="D137" s="620"/>
      <c r="E137" s="259"/>
    </row>
    <row r="138" spans="2:5" ht="25.5">
      <c r="B138" s="257"/>
      <c r="C138" s="258"/>
      <c r="D138" s="620"/>
      <c r="E138" s="259"/>
    </row>
    <row r="139" spans="2:5" ht="25.5">
      <c r="B139" s="257"/>
      <c r="C139" s="258"/>
      <c r="D139" s="620"/>
      <c r="E139" s="259"/>
    </row>
    <row r="140" spans="2:5" ht="25.5">
      <c r="B140" s="257"/>
      <c r="C140" s="258"/>
      <c r="D140" s="620"/>
      <c r="E140" s="259"/>
    </row>
    <row r="141" spans="2:5" ht="25.5">
      <c r="B141" s="257"/>
      <c r="C141" s="258"/>
      <c r="D141" s="620"/>
      <c r="E141" s="259"/>
    </row>
    <row r="142" spans="2:5" ht="25.5">
      <c r="B142" s="257"/>
      <c r="C142" s="258"/>
      <c r="D142" s="620"/>
      <c r="E142" s="259"/>
    </row>
    <row r="143" spans="2:5" ht="25.5">
      <c r="B143" s="257"/>
      <c r="C143" s="258"/>
      <c r="D143" s="620"/>
      <c r="E143" s="259"/>
    </row>
    <row r="144" spans="2:5" ht="25.5">
      <c r="B144" s="257"/>
      <c r="C144" s="258"/>
      <c r="D144" s="620"/>
      <c r="E144" s="259"/>
    </row>
    <row r="145" spans="2:5" ht="25.5">
      <c r="B145" s="257"/>
      <c r="C145" s="258"/>
      <c r="D145" s="620"/>
      <c r="E145" s="259"/>
    </row>
    <row r="146" spans="2:5" ht="25.5">
      <c r="B146" s="257"/>
      <c r="C146" s="258"/>
      <c r="D146" s="620"/>
      <c r="E146" s="259"/>
    </row>
    <row r="147" spans="2:5" ht="25.5">
      <c r="B147" s="257"/>
      <c r="C147" s="258"/>
      <c r="D147" s="620"/>
      <c r="E147" s="259"/>
    </row>
    <row r="148" spans="2:5" ht="25.5">
      <c r="B148" s="257"/>
      <c r="C148" s="258"/>
      <c r="D148" s="620"/>
      <c r="E148" s="259"/>
    </row>
    <row r="149" spans="2:5" ht="25.5">
      <c r="B149" s="257"/>
      <c r="C149" s="258"/>
      <c r="D149" s="620"/>
      <c r="E149" s="259"/>
    </row>
    <row r="150" spans="2:5" ht="25.5">
      <c r="B150" s="257"/>
      <c r="C150" s="258"/>
      <c r="D150" s="620"/>
      <c r="E150" s="259"/>
    </row>
    <row r="151" spans="2:5" ht="25.5">
      <c r="B151" s="257"/>
      <c r="C151" s="258"/>
      <c r="D151" s="620"/>
      <c r="E151" s="259"/>
    </row>
    <row r="152" spans="2:5" ht="25.5">
      <c r="B152" s="257"/>
      <c r="C152" s="258"/>
      <c r="D152" s="620"/>
      <c r="E152" s="259"/>
    </row>
    <row r="153" spans="2:5" ht="25.5">
      <c r="B153" s="257"/>
      <c r="C153" s="258"/>
      <c r="D153" s="620"/>
      <c r="E153" s="259"/>
    </row>
    <row r="154" spans="2:5" ht="25.5">
      <c r="B154" s="257"/>
      <c r="C154" s="258"/>
      <c r="D154" s="620"/>
      <c r="E154" s="259"/>
    </row>
    <row r="155" spans="2:5" ht="25.5">
      <c r="B155" s="257"/>
      <c r="C155" s="258"/>
      <c r="D155" s="620"/>
      <c r="E155" s="259"/>
    </row>
    <row r="156" spans="2:5" ht="25.5">
      <c r="B156" s="257"/>
      <c r="C156" s="258"/>
      <c r="D156" s="620"/>
      <c r="E156" s="259"/>
    </row>
    <row r="157" spans="2:5" ht="25.5">
      <c r="B157" s="257"/>
      <c r="C157" s="258"/>
      <c r="D157" s="620"/>
      <c r="E157" s="259"/>
    </row>
    <row r="158" spans="2:5" ht="25.5">
      <c r="B158" s="257"/>
      <c r="C158" s="258"/>
      <c r="D158" s="620"/>
      <c r="E158" s="259"/>
    </row>
    <row r="159" spans="2:5" ht="25.5">
      <c r="B159" s="257"/>
      <c r="C159" s="258"/>
      <c r="D159" s="620"/>
      <c r="E159" s="259"/>
    </row>
    <row r="160" spans="2:5" ht="25.5">
      <c r="B160" s="257"/>
      <c r="C160" s="258"/>
      <c r="D160" s="620"/>
      <c r="E160" s="259"/>
    </row>
    <row r="161" spans="2:5" ht="25.5">
      <c r="B161" s="257"/>
      <c r="C161" s="258"/>
      <c r="D161" s="620"/>
      <c r="E161" s="259"/>
    </row>
    <row r="162" spans="2:5" ht="25.5">
      <c r="B162" s="257"/>
      <c r="C162" s="258"/>
      <c r="D162" s="620"/>
      <c r="E162" s="259"/>
    </row>
    <row r="163" spans="2:5" ht="25.5">
      <c r="B163" s="257"/>
      <c r="C163" s="258"/>
      <c r="D163" s="620"/>
      <c r="E163" s="259"/>
    </row>
    <row r="164" spans="2:5" ht="25.5">
      <c r="B164" s="257"/>
      <c r="C164" s="258"/>
      <c r="D164" s="620"/>
      <c r="E164" s="259"/>
    </row>
    <row r="165" spans="2:5" ht="25.5">
      <c r="B165" s="257"/>
      <c r="C165" s="258"/>
      <c r="D165" s="620"/>
      <c r="E165" s="259"/>
    </row>
    <row r="166" spans="2:5" ht="25.5">
      <c r="B166" s="257"/>
      <c r="C166" s="258"/>
      <c r="D166" s="620"/>
      <c r="E166" s="259"/>
    </row>
    <row r="167" spans="2:5" ht="25.5">
      <c r="B167" s="257"/>
      <c r="C167" s="258"/>
      <c r="D167" s="620"/>
      <c r="E167" s="259"/>
    </row>
    <row r="168" spans="2:5" ht="25.5">
      <c r="B168" s="257"/>
      <c r="C168" s="258"/>
      <c r="D168" s="620"/>
      <c r="E168" s="259"/>
    </row>
    <row r="169" spans="2:5" ht="25.5">
      <c r="B169" s="257"/>
      <c r="C169" s="258"/>
      <c r="D169" s="620"/>
      <c r="E169" s="259"/>
    </row>
    <row r="170" spans="2:5" ht="25.5">
      <c r="B170" s="257"/>
      <c r="C170" s="258"/>
      <c r="D170" s="620"/>
      <c r="E170" s="259"/>
    </row>
    <row r="171" spans="2:5" ht="25.5">
      <c r="B171" s="257"/>
      <c r="C171" s="258"/>
      <c r="D171" s="620"/>
      <c r="E171" s="259"/>
    </row>
    <row r="172" spans="2:5" ht="25.5">
      <c r="B172" s="257"/>
      <c r="C172" s="258"/>
      <c r="D172" s="620"/>
      <c r="E172" s="259"/>
    </row>
    <row r="173" spans="2:5" ht="25.5">
      <c r="B173" s="257"/>
      <c r="C173" s="258"/>
      <c r="D173" s="620"/>
      <c r="E173" s="259"/>
    </row>
    <row r="174" spans="2:5" ht="25.5">
      <c r="B174" s="257"/>
      <c r="C174" s="258"/>
      <c r="D174" s="620"/>
      <c r="E174" s="259"/>
    </row>
    <row r="175" spans="2:5" ht="25.5">
      <c r="B175" s="257"/>
      <c r="C175" s="258"/>
      <c r="D175" s="620"/>
      <c r="E175" s="259"/>
    </row>
    <row r="176" spans="2:5" ht="25.5">
      <c r="B176" s="257"/>
      <c r="C176" s="258"/>
      <c r="D176" s="620"/>
      <c r="E176" s="259"/>
    </row>
    <row r="177" spans="2:5" ht="25.5">
      <c r="B177" s="257"/>
      <c r="C177" s="258"/>
      <c r="D177" s="620"/>
      <c r="E177" s="259"/>
    </row>
    <row r="178" spans="2:5" ht="25.5">
      <c r="B178" s="257"/>
      <c r="C178" s="258"/>
      <c r="D178" s="620"/>
      <c r="E178" s="259"/>
    </row>
    <row r="179" spans="2:5" ht="25.5">
      <c r="B179" s="257"/>
      <c r="C179" s="258"/>
      <c r="D179" s="620"/>
      <c r="E179" s="259"/>
    </row>
    <row r="180" spans="2:5" ht="25.5">
      <c r="B180" s="257"/>
      <c r="C180" s="258"/>
      <c r="D180" s="620"/>
      <c r="E180" s="259"/>
    </row>
    <row r="181" spans="2:5" ht="25.5">
      <c r="B181" s="257"/>
      <c r="C181" s="258"/>
      <c r="D181" s="620"/>
      <c r="E181" s="259"/>
    </row>
    <row r="182" spans="2:5" ht="25.5">
      <c r="B182" s="257"/>
      <c r="C182" s="258"/>
      <c r="D182" s="620"/>
      <c r="E182" s="259"/>
    </row>
    <row r="183" spans="2:5" ht="25.5">
      <c r="B183" s="257"/>
      <c r="C183" s="258"/>
      <c r="D183" s="620"/>
      <c r="E183" s="259"/>
    </row>
    <row r="184" spans="2:5" ht="25.5">
      <c r="B184" s="257"/>
      <c r="C184" s="258"/>
      <c r="D184" s="620"/>
      <c r="E184" s="259"/>
    </row>
    <row r="185" spans="2:5" ht="25.5">
      <c r="B185" s="257"/>
      <c r="C185" s="258"/>
      <c r="D185" s="620"/>
      <c r="E185" s="259"/>
    </row>
    <row r="186" spans="2:5" ht="25.5">
      <c r="B186" s="257"/>
      <c r="C186" s="258"/>
      <c r="D186" s="620"/>
      <c r="E186" s="259"/>
    </row>
  </sheetData>
  <sheetProtection/>
  <mergeCells count="7">
    <mergeCell ref="C4:E4"/>
    <mergeCell ref="H27:J27"/>
    <mergeCell ref="H30:J30"/>
    <mergeCell ref="H33:J33"/>
    <mergeCell ref="H50:J50"/>
    <mergeCell ref="B17:I17"/>
    <mergeCell ref="B18:I18"/>
  </mergeCells>
  <printOptions horizontalCentered="1" verticalCentered="1"/>
  <pageMargins left="0.25" right="0.25" top="0.75" bottom="0.75" header="0.3" footer="0.3"/>
  <pageSetup horizontalDpi="600" verticalDpi="600" orientation="portrait" scale="40" r:id="rId1"/>
  <headerFooter alignWithMargins="0">
    <oddHeader>&amp;L&amp;YUnified Application for Housing Production Programs</oddHeader>
  </headerFooter>
</worksheet>
</file>

<file path=xl/worksheets/sheet9.xml><?xml version="1.0" encoding="utf-8"?>
<worksheet xmlns="http://schemas.openxmlformats.org/spreadsheetml/2006/main" xmlns:r="http://schemas.openxmlformats.org/officeDocument/2006/relationships">
  <sheetPr codeName="Sheet10"/>
  <dimension ref="A1:IT75"/>
  <sheetViews>
    <sheetView showGridLines="0" showZeros="0" view="pageBreakPreview" zoomScale="50" zoomScaleNormal="50" zoomScaleSheetLayoutView="50" zoomScalePageLayoutView="0" workbookViewId="0" topLeftCell="A1">
      <selection activeCell="A2" sqref="A2"/>
    </sheetView>
  </sheetViews>
  <sheetFormatPr defaultColWidth="9.77734375" defaultRowHeight="15"/>
  <cols>
    <col min="1" max="1" width="19.77734375" style="373" customWidth="1"/>
    <col min="2" max="2" width="3.3359375" style="377" customWidth="1"/>
    <col min="3" max="3" width="25.77734375" style="374" customWidth="1"/>
    <col min="4" max="4" width="6.6640625" style="376" hidden="1" customWidth="1"/>
    <col min="5" max="5" width="10.6640625" style="375" customWidth="1"/>
    <col min="6" max="6" width="34.4453125" style="375" customWidth="1"/>
    <col min="7" max="7" width="23.10546875" style="376" customWidth="1"/>
    <col min="8" max="9" width="3.21484375" style="266" customWidth="1"/>
    <col min="10" max="10" width="40.21484375" style="266" customWidth="1"/>
    <col min="11" max="11" width="3.21484375" style="266" customWidth="1"/>
    <col min="12" max="12" width="37.77734375" style="266" customWidth="1"/>
    <col min="13" max="13" width="4.21484375" style="266" customWidth="1"/>
    <col min="14" max="14" width="1.88671875" style="266" customWidth="1"/>
    <col min="15" max="16384" width="9.77734375" style="266" customWidth="1"/>
  </cols>
  <sheetData>
    <row r="1" spans="1:13" ht="54" customHeight="1">
      <c r="A1" s="267" t="s">
        <v>398</v>
      </c>
      <c r="B1" s="263"/>
      <c r="C1" s="263"/>
      <c r="D1" s="264"/>
      <c r="E1" s="264"/>
      <c r="F1" s="264"/>
      <c r="G1" s="268"/>
      <c r="H1" s="265"/>
      <c r="I1" s="265"/>
      <c r="J1" s="265"/>
      <c r="K1" s="265"/>
      <c r="L1" s="265"/>
      <c r="M1" s="265"/>
    </row>
    <row r="2" spans="1:13" ht="20.25">
      <c r="A2" s="262"/>
      <c r="B2" s="263"/>
      <c r="C2" s="263"/>
      <c r="D2" s="264"/>
      <c r="E2" s="264"/>
      <c r="F2" s="264"/>
      <c r="G2" s="264"/>
      <c r="H2" s="265"/>
      <c r="I2" s="265"/>
      <c r="J2" s="265"/>
      <c r="K2" s="265"/>
      <c r="L2" s="265"/>
      <c r="M2" s="265"/>
    </row>
    <row r="3" spans="1:253" ht="20.25">
      <c r="A3" s="269"/>
      <c r="B3" s="263"/>
      <c r="C3" s="263"/>
      <c r="D3" s="264"/>
      <c r="E3" s="264"/>
      <c r="F3" s="270"/>
      <c r="G3" s="270"/>
      <c r="H3" s="270"/>
      <c r="I3" s="270"/>
      <c r="J3" s="270"/>
      <c r="K3" s="270"/>
      <c r="L3" s="270"/>
      <c r="M3" s="270"/>
      <c r="N3" s="271"/>
      <c r="O3" s="271"/>
      <c r="P3" s="271"/>
      <c r="Q3" s="271"/>
      <c r="R3" s="271"/>
      <c r="S3" s="271"/>
      <c r="T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c r="FE3" s="271"/>
      <c r="FF3" s="271"/>
      <c r="FG3" s="271"/>
      <c r="FH3" s="271"/>
      <c r="FI3" s="271"/>
      <c r="FJ3" s="271"/>
      <c r="FK3" s="271"/>
      <c r="FL3" s="271"/>
      <c r="FM3" s="271"/>
      <c r="FN3" s="271"/>
      <c r="FO3" s="271"/>
      <c r="FP3" s="271"/>
      <c r="FQ3" s="271"/>
      <c r="FR3" s="271"/>
      <c r="FS3" s="271"/>
      <c r="FT3" s="271"/>
      <c r="FU3" s="271"/>
      <c r="FV3" s="271"/>
      <c r="FW3" s="271"/>
      <c r="FX3" s="271"/>
      <c r="FY3" s="271"/>
      <c r="FZ3" s="271"/>
      <c r="GA3" s="271"/>
      <c r="GB3" s="271"/>
      <c r="GC3" s="271"/>
      <c r="GD3" s="271"/>
      <c r="GE3" s="271"/>
      <c r="GF3" s="271"/>
      <c r="GG3" s="271"/>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1"/>
      <c r="HN3" s="271"/>
      <c r="HO3" s="271"/>
      <c r="HP3" s="271"/>
      <c r="HQ3" s="271"/>
      <c r="HR3" s="271"/>
      <c r="HS3" s="271"/>
      <c r="HT3" s="271"/>
      <c r="HU3" s="271"/>
      <c r="HV3" s="271"/>
      <c r="HW3" s="271"/>
      <c r="HX3" s="271"/>
      <c r="HY3" s="271"/>
      <c r="HZ3" s="271"/>
      <c r="IA3" s="271"/>
      <c r="IB3" s="271"/>
      <c r="IC3" s="271"/>
      <c r="ID3" s="271"/>
      <c r="IE3" s="271"/>
      <c r="IF3" s="271"/>
      <c r="IG3" s="271"/>
      <c r="IH3" s="271"/>
      <c r="II3" s="271"/>
      <c r="IJ3" s="271"/>
      <c r="IK3" s="271"/>
      <c r="IL3" s="271"/>
      <c r="IM3" s="271"/>
      <c r="IN3" s="271"/>
      <c r="IO3" s="271"/>
      <c r="IP3" s="271"/>
      <c r="IQ3" s="271"/>
      <c r="IR3" s="271"/>
      <c r="IS3" s="271"/>
    </row>
    <row r="4" spans="1:253" ht="21" thickBot="1">
      <c r="A4" s="269" t="s">
        <v>128</v>
      </c>
      <c r="B4" s="272"/>
      <c r="C4" s="273">
        <f>Breakdown!C5</f>
        <v>0</v>
      </c>
      <c r="D4" s="274"/>
      <c r="E4" s="264"/>
      <c r="F4" s="270"/>
      <c r="G4" s="270"/>
      <c r="H4" s="270"/>
      <c r="I4" s="270"/>
      <c r="J4" s="270"/>
      <c r="K4" s="270"/>
      <c r="L4" s="270"/>
      <c r="M4" s="270"/>
      <c r="N4" s="271"/>
      <c r="O4" s="271"/>
      <c r="P4" s="271"/>
      <c r="Q4" s="271"/>
      <c r="R4" s="271"/>
      <c r="S4" s="271"/>
      <c r="T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1"/>
      <c r="EX4" s="271"/>
      <c r="EY4" s="271"/>
      <c r="EZ4" s="271"/>
      <c r="FA4" s="271"/>
      <c r="FB4" s="271"/>
      <c r="FC4" s="271"/>
      <c r="FD4" s="271"/>
      <c r="FE4" s="271"/>
      <c r="FF4" s="271"/>
      <c r="FG4" s="271"/>
      <c r="FH4" s="271"/>
      <c r="FI4" s="271"/>
      <c r="FJ4" s="271"/>
      <c r="FK4" s="271"/>
      <c r="FL4" s="271"/>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271"/>
      <c r="GL4" s="271"/>
      <c r="GM4" s="271"/>
      <c r="GN4" s="271"/>
      <c r="GO4" s="271"/>
      <c r="GP4" s="271"/>
      <c r="GQ4" s="271"/>
      <c r="GR4" s="271"/>
      <c r="GS4" s="271"/>
      <c r="GT4" s="271"/>
      <c r="GU4" s="271"/>
      <c r="GV4" s="271"/>
      <c r="GW4" s="271"/>
      <c r="GX4" s="271"/>
      <c r="GY4" s="271"/>
      <c r="GZ4" s="271"/>
      <c r="HA4" s="271"/>
      <c r="HB4" s="271"/>
      <c r="HC4" s="271"/>
      <c r="HD4" s="271"/>
      <c r="HE4" s="271"/>
      <c r="HF4" s="271"/>
      <c r="HG4" s="271"/>
      <c r="HH4" s="271"/>
      <c r="HI4" s="271"/>
      <c r="HJ4" s="271"/>
      <c r="HK4" s="271"/>
      <c r="HL4" s="271"/>
      <c r="HM4" s="271"/>
      <c r="HN4" s="271"/>
      <c r="HO4" s="271"/>
      <c r="HP4" s="271"/>
      <c r="HQ4" s="271"/>
      <c r="HR4" s="271"/>
      <c r="HS4" s="271"/>
      <c r="HT4" s="271"/>
      <c r="HU4" s="271"/>
      <c r="HV4" s="271"/>
      <c r="HW4" s="271"/>
      <c r="HX4" s="271"/>
      <c r="HY4" s="271"/>
      <c r="HZ4" s="271"/>
      <c r="IA4" s="271"/>
      <c r="IB4" s="271"/>
      <c r="IC4" s="271"/>
      <c r="ID4" s="271"/>
      <c r="IE4" s="271"/>
      <c r="IF4" s="271"/>
      <c r="IG4" s="271"/>
      <c r="IH4" s="271"/>
      <c r="II4" s="271"/>
      <c r="IJ4" s="271"/>
      <c r="IK4" s="271"/>
      <c r="IL4" s="271"/>
      <c r="IM4" s="271"/>
      <c r="IN4" s="271"/>
      <c r="IO4" s="271"/>
      <c r="IP4" s="271"/>
      <c r="IQ4" s="271"/>
      <c r="IR4" s="271"/>
      <c r="IS4" s="271"/>
    </row>
    <row r="5" spans="1:13" ht="21" thickTop="1">
      <c r="A5" s="262"/>
      <c r="B5" s="263"/>
      <c r="C5" s="263"/>
      <c r="D5" s="264"/>
      <c r="E5" s="264"/>
      <c r="F5" s="264"/>
      <c r="G5" s="264"/>
      <c r="H5" s="265"/>
      <c r="I5" s="265"/>
      <c r="J5" s="265"/>
      <c r="K5" s="265"/>
      <c r="L5" s="265"/>
      <c r="M5" s="265"/>
    </row>
    <row r="6" spans="1:13" ht="20.25">
      <c r="A6" s="262"/>
      <c r="B6" s="263"/>
      <c r="C6" s="263"/>
      <c r="D6" s="264"/>
      <c r="E6" s="264"/>
      <c r="F6" s="264"/>
      <c r="G6" s="264"/>
      <c r="H6" s="265"/>
      <c r="I6" s="265"/>
      <c r="J6" s="265"/>
      <c r="K6" s="265"/>
      <c r="L6" s="265"/>
      <c r="M6" s="265"/>
    </row>
    <row r="7" spans="1:13" ht="25.5">
      <c r="A7" s="275" t="s">
        <v>228</v>
      </c>
      <c r="B7" s="263"/>
      <c r="C7" s="263"/>
      <c r="D7" s="264"/>
      <c r="E7" s="264"/>
      <c r="F7" s="264"/>
      <c r="G7" s="268"/>
      <c r="H7" s="265"/>
      <c r="I7" s="265"/>
      <c r="J7" s="265"/>
      <c r="K7" s="265"/>
      <c r="L7" s="265"/>
      <c r="M7" s="265"/>
    </row>
    <row r="8" spans="1:13" ht="21" thickBot="1">
      <c r="A8" s="276"/>
      <c r="B8" s="263"/>
      <c r="C8" s="263"/>
      <c r="D8" s="264"/>
      <c r="E8" s="264"/>
      <c r="F8" s="264"/>
      <c r="G8" s="277"/>
      <c r="H8" s="265"/>
      <c r="I8" s="265"/>
      <c r="J8" s="265"/>
      <c r="K8" s="265"/>
      <c r="L8" s="265"/>
      <c r="M8" s="265"/>
    </row>
    <row r="9" spans="1:13" ht="27.75" customHeight="1" thickTop="1">
      <c r="A9" s="278" t="s">
        <v>229</v>
      </c>
      <c r="B9" s="279"/>
      <c r="C9" s="280"/>
      <c r="D9" s="281"/>
      <c r="E9" s="282" t="s">
        <v>230</v>
      </c>
      <c r="F9" s="283"/>
      <c r="G9" s="284" t="s">
        <v>231</v>
      </c>
      <c r="H9" s="265"/>
      <c r="I9" s="265"/>
      <c r="J9" s="285" t="s">
        <v>232</v>
      </c>
      <c r="K9" s="286"/>
      <c r="L9" s="286"/>
      <c r="M9" s="287"/>
    </row>
    <row r="10" spans="1:13" ht="27.75" customHeight="1">
      <c r="A10" s="288" t="s">
        <v>233</v>
      </c>
      <c r="B10" s="289"/>
      <c r="C10" s="290" t="s">
        <v>234</v>
      </c>
      <c r="D10" s="291"/>
      <c r="E10" s="292"/>
      <c r="F10" s="293"/>
      <c r="G10" s="294" t="s">
        <v>235</v>
      </c>
      <c r="H10" s="265"/>
      <c r="I10" s="265"/>
      <c r="J10" s="295"/>
      <c r="K10" s="277"/>
      <c r="L10" s="264"/>
      <c r="M10" s="296"/>
    </row>
    <row r="11" spans="1:13" ht="27.75" customHeight="1">
      <c r="A11" s="288">
        <v>1</v>
      </c>
      <c r="B11" s="289" t="s">
        <v>236</v>
      </c>
      <c r="C11" s="297">
        <v>500000</v>
      </c>
      <c r="D11" s="291"/>
      <c r="E11" s="292">
        <v>0.1175</v>
      </c>
      <c r="F11" s="293"/>
      <c r="G11" s="294" t="s">
        <v>237</v>
      </c>
      <c r="H11" s="265"/>
      <c r="I11" s="265"/>
      <c r="J11" s="298" t="s">
        <v>238</v>
      </c>
      <c r="K11" s="270"/>
      <c r="L11" s="299">
        <v>12300000</v>
      </c>
      <c r="M11" s="296"/>
    </row>
    <row r="12" spans="1:13" ht="27.75" customHeight="1">
      <c r="A12" s="288">
        <v>500001</v>
      </c>
      <c r="B12" s="289" t="s">
        <v>236</v>
      </c>
      <c r="C12" s="297">
        <v>1000000</v>
      </c>
      <c r="D12" s="291"/>
      <c r="E12" s="292">
        <v>0.1075</v>
      </c>
      <c r="F12" s="293" t="s">
        <v>239</v>
      </c>
      <c r="G12" s="300">
        <f>ROUND(+E11*C11,0)</f>
        <v>58750</v>
      </c>
      <c r="H12" s="265"/>
      <c r="I12" s="265"/>
      <c r="J12" s="298"/>
      <c r="K12" s="293"/>
      <c r="L12" s="264"/>
      <c r="M12" s="296"/>
    </row>
    <row r="13" spans="1:13" ht="27.75" customHeight="1" thickBot="1">
      <c r="A13" s="288">
        <v>1000001</v>
      </c>
      <c r="B13" s="289" t="s">
        <v>236</v>
      </c>
      <c r="C13" s="297">
        <v>5000000</v>
      </c>
      <c r="D13" s="291"/>
      <c r="E13" s="292">
        <v>0.095</v>
      </c>
      <c r="F13" s="293" t="s">
        <v>240</v>
      </c>
      <c r="G13" s="300">
        <f>ROUND((C12-A12)*E12+G12,0)</f>
        <v>112500</v>
      </c>
      <c r="H13" s="265"/>
      <c r="I13" s="265"/>
      <c r="J13" s="301" t="s">
        <v>241</v>
      </c>
      <c r="K13" s="302"/>
      <c r="L13" s="303">
        <f>IF(OR(L11=0,L11=""),0,VLOOKUP(L11,$A$11:$G$17,1))</f>
        <v>10000001</v>
      </c>
      <c r="M13" s="296"/>
    </row>
    <row r="14" spans="1:13" ht="27.75" customHeight="1" thickTop="1">
      <c r="A14" s="288">
        <v>5000001</v>
      </c>
      <c r="B14" s="289" t="s">
        <v>236</v>
      </c>
      <c r="C14" s="297">
        <v>10000000</v>
      </c>
      <c r="D14" s="291"/>
      <c r="E14" s="292">
        <f>(0.09+0.0875+0.085+0.0825+0.08)/5</f>
        <v>0.085</v>
      </c>
      <c r="F14" s="293" t="s">
        <v>242</v>
      </c>
      <c r="G14" s="300">
        <f>ROUND((C13-A13)*E13+G13,0)</f>
        <v>492500</v>
      </c>
      <c r="H14" s="265"/>
      <c r="I14" s="265"/>
      <c r="J14" s="298"/>
      <c r="K14" s="293"/>
      <c r="L14" s="264"/>
      <c r="M14" s="296"/>
    </row>
    <row r="15" spans="1:13" ht="27.75" customHeight="1">
      <c r="A15" s="288">
        <v>10000001</v>
      </c>
      <c r="B15" s="289" t="s">
        <v>236</v>
      </c>
      <c r="C15" s="297">
        <v>15000000</v>
      </c>
      <c r="D15" s="291"/>
      <c r="E15" s="292">
        <v>0.07</v>
      </c>
      <c r="F15" s="293" t="s">
        <v>243</v>
      </c>
      <c r="G15" s="300">
        <f>ROUND((C14-A14)*E14+G14,0)</f>
        <v>917500</v>
      </c>
      <c r="H15" s="265"/>
      <c r="I15" s="265"/>
      <c r="J15" s="298" t="s">
        <v>244</v>
      </c>
      <c r="K15" s="293"/>
      <c r="L15" s="299">
        <f>L11-L13</f>
        <v>2299999</v>
      </c>
      <c r="M15" s="296"/>
    </row>
    <row r="16" spans="1:13" ht="27.75" customHeight="1">
      <c r="A16" s="288">
        <v>15000001</v>
      </c>
      <c r="B16" s="289" t="s">
        <v>236</v>
      </c>
      <c r="C16" s="297">
        <v>20000000</v>
      </c>
      <c r="D16" s="291"/>
      <c r="E16" s="292">
        <v>0.067</v>
      </c>
      <c r="F16" s="293" t="s">
        <v>245</v>
      </c>
      <c r="G16" s="300">
        <f>ROUND((C15-A15)*E15+G15,0)</f>
        <v>1267500</v>
      </c>
      <c r="H16" s="265"/>
      <c r="I16" s="265"/>
      <c r="J16" s="298"/>
      <c r="K16" s="293"/>
      <c r="L16" s="264"/>
      <c r="M16" s="296"/>
    </row>
    <row r="17" spans="1:13" ht="27.75" customHeight="1" thickBot="1">
      <c r="A17" s="304">
        <v>20000001</v>
      </c>
      <c r="B17" s="305" t="s">
        <v>246</v>
      </c>
      <c r="C17" s="306"/>
      <c r="D17" s="307"/>
      <c r="E17" s="308">
        <v>0.062</v>
      </c>
      <c r="F17" s="309" t="s">
        <v>247</v>
      </c>
      <c r="G17" s="310">
        <f>ROUND((C16-A16)*E16+G16,0)</f>
        <v>1602500</v>
      </c>
      <c r="H17" s="265"/>
      <c r="I17" s="265"/>
      <c r="J17" s="301" t="s">
        <v>248</v>
      </c>
      <c r="K17" s="302"/>
      <c r="L17" s="311">
        <f>IF(OR(L11=0,L11=""),0,VLOOKUP(L11,$A$11:$G$17,5))</f>
        <v>0.07</v>
      </c>
      <c r="M17" s="296"/>
    </row>
    <row r="18" spans="1:13" ht="27.75" customHeight="1" thickTop="1">
      <c r="A18" s="262"/>
      <c r="B18" s="263"/>
      <c r="C18" s="263"/>
      <c r="D18" s="264"/>
      <c r="E18" s="264"/>
      <c r="F18" s="264"/>
      <c r="G18" s="264"/>
      <c r="H18" s="265"/>
      <c r="I18" s="265"/>
      <c r="J18" s="298"/>
      <c r="K18" s="293"/>
      <c r="L18" s="264"/>
      <c r="M18" s="296"/>
    </row>
    <row r="19" spans="1:13" ht="27.75" customHeight="1">
      <c r="A19" s="262"/>
      <c r="B19" s="263"/>
      <c r="C19" s="263"/>
      <c r="D19" s="264"/>
      <c r="E19" s="264"/>
      <c r="F19" s="264"/>
      <c r="G19" s="264"/>
      <c r="H19" s="265"/>
      <c r="I19" s="265"/>
      <c r="J19" s="298" t="s">
        <v>249</v>
      </c>
      <c r="K19" s="293"/>
      <c r="L19" s="299">
        <f>ROUND(+L15*L17,0)</f>
        <v>161000</v>
      </c>
      <c r="M19" s="296"/>
    </row>
    <row r="20" spans="1:13" ht="27.75" customHeight="1">
      <c r="A20" s="262"/>
      <c r="B20" s="263"/>
      <c r="C20" s="263"/>
      <c r="D20" s="264"/>
      <c r="E20" s="264"/>
      <c r="F20" s="264"/>
      <c r="G20" s="264"/>
      <c r="H20" s="265"/>
      <c r="I20" s="265"/>
      <c r="J20" s="298"/>
      <c r="K20" s="293"/>
      <c r="L20" s="264"/>
      <c r="M20" s="296"/>
    </row>
    <row r="21" spans="1:13" ht="27.75" customHeight="1" thickBot="1">
      <c r="A21" s="262"/>
      <c r="B21" s="263"/>
      <c r="C21" s="263"/>
      <c r="D21" s="264"/>
      <c r="E21" s="264"/>
      <c r="F21" s="264"/>
      <c r="G21" s="264"/>
      <c r="H21" s="265"/>
      <c r="I21" s="265"/>
      <c r="J21" s="301" t="s">
        <v>250</v>
      </c>
      <c r="K21" s="302"/>
      <c r="L21" s="303">
        <f>IF(OR(L11=0,L11=""),0,VLOOKUP(L11,$A$11:$G$17,7))</f>
        <v>917500</v>
      </c>
      <c r="M21" s="296"/>
    </row>
    <row r="22" spans="1:13" ht="27.75" customHeight="1" thickTop="1">
      <c r="A22" s="312"/>
      <c r="B22" s="313"/>
      <c r="C22" s="313"/>
      <c r="D22" s="314"/>
      <c r="E22" s="314"/>
      <c r="F22" s="315" t="s">
        <v>251</v>
      </c>
      <c r="G22" s="264"/>
      <c r="H22" s="265"/>
      <c r="I22" s="265"/>
      <c r="J22" s="298"/>
      <c r="K22" s="293"/>
      <c r="L22" s="277"/>
      <c r="M22" s="296"/>
    </row>
    <row r="23" spans="1:13" ht="27.75" customHeight="1" thickBot="1">
      <c r="A23" s="316"/>
      <c r="B23" s="317"/>
      <c r="C23" s="272"/>
      <c r="D23" s="264"/>
      <c r="E23" s="264"/>
      <c r="F23" s="318" t="s">
        <v>252</v>
      </c>
      <c r="G23" s="264"/>
      <c r="H23" s="265"/>
      <c r="I23" s="265"/>
      <c r="J23" s="319" t="s">
        <v>253</v>
      </c>
      <c r="K23" s="309"/>
      <c r="L23" s="320">
        <f>L19+L21</f>
        <v>1078500</v>
      </c>
      <c r="M23" s="321"/>
    </row>
    <row r="24" spans="1:13" ht="27.75" customHeight="1" thickBot="1" thickTop="1">
      <c r="A24" s="316"/>
      <c r="B24" s="272"/>
      <c r="C24" s="272"/>
      <c r="D24" s="264"/>
      <c r="E24" s="264"/>
      <c r="F24" s="318" t="s">
        <v>254</v>
      </c>
      <c r="G24" s="264"/>
      <c r="H24" s="265"/>
      <c r="I24" s="265"/>
      <c r="J24" s="265"/>
      <c r="K24" s="265"/>
      <c r="L24" s="265"/>
      <c r="M24" s="265"/>
    </row>
    <row r="25" spans="1:13" ht="27.75" customHeight="1" thickTop="1">
      <c r="A25" s="316" t="s">
        <v>255</v>
      </c>
      <c r="B25" s="263"/>
      <c r="C25" s="263"/>
      <c r="D25" s="264"/>
      <c r="E25" s="322" t="str">
        <f aca="true" t="shared" si="0" ref="E25:E35">IF(OR(F25="",F25=0),"$","")</f>
        <v>$</v>
      </c>
      <c r="F25" s="438">
        <f>+Breakdown!F18</f>
        <v>0</v>
      </c>
      <c r="G25" s="264"/>
      <c r="H25" s="265"/>
      <c r="I25" s="265"/>
      <c r="J25" s="285" t="s">
        <v>256</v>
      </c>
      <c r="K25" s="286"/>
      <c r="L25" s="314"/>
      <c r="M25" s="287"/>
    </row>
    <row r="26" spans="1:13" ht="27.75" customHeight="1">
      <c r="A26" s="316" t="s">
        <v>257</v>
      </c>
      <c r="B26" s="263"/>
      <c r="C26" s="263"/>
      <c r="D26" s="264"/>
      <c r="E26" s="322" t="str">
        <f t="shared" si="0"/>
        <v>$</v>
      </c>
      <c r="F26" s="438">
        <f>+Breakdown!F19</f>
        <v>0</v>
      </c>
      <c r="G26" s="264"/>
      <c r="H26" s="265"/>
      <c r="I26" s="265"/>
      <c r="J26" s="323"/>
      <c r="K26" s="277"/>
      <c r="L26" s="277"/>
      <c r="M26" s="296"/>
    </row>
    <row r="27" spans="1:13" ht="27.75" customHeight="1">
      <c r="A27" s="316" t="s">
        <v>258</v>
      </c>
      <c r="B27" s="263"/>
      <c r="C27" s="263"/>
      <c r="D27" s="264"/>
      <c r="E27" s="322" t="str">
        <f t="shared" si="0"/>
        <v>$</v>
      </c>
      <c r="F27" s="438">
        <f>+Breakdown!F21</f>
        <v>0</v>
      </c>
      <c r="G27" s="264"/>
      <c r="H27" s="265"/>
      <c r="I27" s="265"/>
      <c r="J27" s="298" t="s">
        <v>238</v>
      </c>
      <c r="K27" s="322" t="str">
        <f>IF(OR(L27="",L27=0),"$","")</f>
        <v>$</v>
      </c>
      <c r="L27" s="324">
        <f>F39</f>
        <v>0</v>
      </c>
      <c r="M27" s="296"/>
    </row>
    <row r="28" spans="1:13" ht="27.75" customHeight="1">
      <c r="A28" s="316" t="s">
        <v>259</v>
      </c>
      <c r="B28" s="263"/>
      <c r="C28" s="263"/>
      <c r="D28" s="264"/>
      <c r="E28" s="322" t="str">
        <f t="shared" si="0"/>
        <v>$</v>
      </c>
      <c r="F28" s="438">
        <f>+Breakdown!F22</f>
        <v>0</v>
      </c>
      <c r="G28" s="264"/>
      <c r="H28" s="265"/>
      <c r="I28" s="265"/>
      <c r="J28" s="298"/>
      <c r="K28" s="293"/>
      <c r="L28" s="270"/>
      <c r="M28" s="296"/>
    </row>
    <row r="29" spans="1:13" ht="27.75" customHeight="1" thickBot="1">
      <c r="A29" s="316" t="s">
        <v>260</v>
      </c>
      <c r="B29" s="263"/>
      <c r="C29" s="263"/>
      <c r="D29" s="264"/>
      <c r="E29" s="322" t="str">
        <f t="shared" si="0"/>
        <v>$</v>
      </c>
      <c r="F29" s="438">
        <f>+Breakdown!F23</f>
        <v>0</v>
      </c>
      <c r="G29" s="264"/>
      <c r="H29" s="265"/>
      <c r="I29" s="265"/>
      <c r="J29" s="301" t="s">
        <v>241</v>
      </c>
      <c r="K29" s="325" t="str">
        <f>IF(OR(L29="",L29=0),"$","")</f>
        <v>$</v>
      </c>
      <c r="L29" s="326">
        <f>IF(OR($L$27=0,$L$27=""),0,VLOOKUP($L$27,$A$11:$G$17,1))</f>
        <v>0</v>
      </c>
      <c r="M29" s="296"/>
    </row>
    <row r="30" spans="1:13" ht="27.75" customHeight="1" thickTop="1">
      <c r="A30" s="316" t="s">
        <v>261</v>
      </c>
      <c r="B30" s="263"/>
      <c r="C30" s="263"/>
      <c r="D30" s="264"/>
      <c r="E30" s="322" t="str">
        <f t="shared" si="0"/>
        <v>$</v>
      </c>
      <c r="F30" s="438">
        <f>+Breakdown!F24</f>
        <v>0</v>
      </c>
      <c r="G30" s="264"/>
      <c r="H30" s="265"/>
      <c r="I30" s="265"/>
      <c r="J30" s="298"/>
      <c r="K30" s="293"/>
      <c r="L30" s="293"/>
      <c r="M30" s="296"/>
    </row>
    <row r="31" spans="1:13" ht="27.75" customHeight="1">
      <c r="A31" s="316" t="s">
        <v>327</v>
      </c>
      <c r="B31" s="263"/>
      <c r="C31" s="263"/>
      <c r="D31" s="264"/>
      <c r="E31" s="322" t="str">
        <f t="shared" si="0"/>
        <v>$</v>
      </c>
      <c r="F31" s="438">
        <f>+Breakdown!F25</f>
        <v>0</v>
      </c>
      <c r="G31" s="264"/>
      <c r="H31" s="265"/>
      <c r="I31" s="265"/>
      <c r="J31" s="298" t="s">
        <v>244</v>
      </c>
      <c r="K31" s="322" t="str">
        <f>IF(OR(L31="",L31=0),"$","")</f>
        <v>$</v>
      </c>
      <c r="L31" s="327">
        <f>L27-L29</f>
        <v>0</v>
      </c>
      <c r="M31" s="296"/>
    </row>
    <row r="32" spans="1:13" ht="27.75" customHeight="1">
      <c r="A32" s="316" t="s">
        <v>328</v>
      </c>
      <c r="B32" s="263"/>
      <c r="C32" s="263"/>
      <c r="D32" s="264"/>
      <c r="E32" s="322" t="str">
        <f t="shared" si="0"/>
        <v>$</v>
      </c>
      <c r="F32" s="438">
        <f>+Breakdown!F26</f>
        <v>0</v>
      </c>
      <c r="G32" s="264"/>
      <c r="H32" s="265"/>
      <c r="I32" s="265"/>
      <c r="J32" s="298"/>
      <c r="K32" s="293"/>
      <c r="L32" s="293"/>
      <c r="M32" s="296"/>
    </row>
    <row r="33" spans="1:13" ht="27.75" customHeight="1" thickBot="1">
      <c r="A33" s="316" t="s">
        <v>345</v>
      </c>
      <c r="B33" s="263"/>
      <c r="C33" s="497"/>
      <c r="D33" s="264"/>
      <c r="E33" s="322" t="str">
        <f t="shared" si="0"/>
        <v>$</v>
      </c>
      <c r="F33" s="438">
        <f>+Breakdown!F27</f>
        <v>0</v>
      </c>
      <c r="G33" s="264"/>
      <c r="H33" s="265"/>
      <c r="I33" s="265"/>
      <c r="J33" s="301" t="s">
        <v>248</v>
      </c>
      <c r="K33" s="302"/>
      <c r="L33" s="329">
        <f>IF(OR($L$27=0,$L$27=""),0,VLOOKUP($L$27,$A$11:$G$17,5))</f>
        <v>0</v>
      </c>
      <c r="M33" s="330" t="str">
        <f>IF(OR(L33="",L33=0),"%","")</f>
        <v>%</v>
      </c>
    </row>
    <row r="34" spans="1:13" ht="27.75" customHeight="1" thickTop="1">
      <c r="A34" s="316" t="s">
        <v>122</v>
      </c>
      <c r="B34" s="263"/>
      <c r="C34" s="497"/>
      <c r="D34" s="264"/>
      <c r="E34" s="322"/>
      <c r="F34" s="438">
        <f>+Breakdown!F28</f>
        <v>0</v>
      </c>
      <c r="G34" s="264"/>
      <c r="H34" s="265"/>
      <c r="I34" s="265"/>
      <c r="J34" s="298"/>
      <c r="K34" s="293"/>
      <c r="L34" s="293"/>
      <c r="M34" s="296"/>
    </row>
    <row r="35" spans="1:13" ht="27.75" customHeight="1">
      <c r="A35" s="316" t="s">
        <v>262</v>
      </c>
      <c r="B35" s="263"/>
      <c r="C35" s="328">
        <v>0</v>
      </c>
      <c r="D35" s="264"/>
      <c r="E35" s="322" t="str">
        <f t="shared" si="0"/>
        <v>$</v>
      </c>
      <c r="F35" s="438">
        <f>Breakdown!F29</f>
        <v>0</v>
      </c>
      <c r="G35" s="264"/>
      <c r="H35" s="265"/>
      <c r="I35" s="265"/>
      <c r="J35" s="298" t="s">
        <v>249</v>
      </c>
      <c r="K35" s="322" t="str">
        <f>IF(OR(L35="",L35=0),"$","")</f>
        <v>$</v>
      </c>
      <c r="L35" s="327">
        <f>ROUND(+L31*L33,0)</f>
        <v>0</v>
      </c>
      <c r="M35" s="296"/>
    </row>
    <row r="36" spans="1:13" ht="27.75" customHeight="1">
      <c r="A36" s="316"/>
      <c r="B36" s="263"/>
      <c r="C36" s="263"/>
      <c r="D36" s="264"/>
      <c r="E36" s="264"/>
      <c r="F36" s="330"/>
      <c r="G36" s="264"/>
      <c r="H36" s="265"/>
      <c r="I36" s="265"/>
      <c r="J36" s="298"/>
      <c r="K36" s="293"/>
      <c r="L36" s="293"/>
      <c r="M36" s="296"/>
    </row>
    <row r="37" spans="1:13" ht="27.75" customHeight="1" thickBot="1">
      <c r="A37" s="331" t="s">
        <v>263</v>
      </c>
      <c r="B37" s="332"/>
      <c r="C37" s="332"/>
      <c r="D37" s="333"/>
      <c r="E37" s="325" t="str">
        <f>IF(OR(F37="",F37=0),"$","")</f>
        <v>$</v>
      </c>
      <c r="F37" s="334">
        <f>+Breakdown!F33</f>
        <v>0</v>
      </c>
      <c r="G37" s="264"/>
      <c r="H37" s="265"/>
      <c r="I37" s="265"/>
      <c r="J37" s="301" t="s">
        <v>264</v>
      </c>
      <c r="K37" s="325" t="str">
        <f>IF(OR(L37="",L37=0),"$","")</f>
        <v>$</v>
      </c>
      <c r="L37" s="326">
        <f>IF(OR($L$27=0,$L$27=""),0,VLOOKUP($L$27,$A$11:$G$17,7))</f>
        <v>0</v>
      </c>
      <c r="M37" s="296"/>
    </row>
    <row r="38" spans="1:13" ht="27.75" customHeight="1" thickTop="1">
      <c r="A38" s="316"/>
      <c r="B38" s="263"/>
      <c r="C38" s="263"/>
      <c r="D38" s="264"/>
      <c r="E38" s="264"/>
      <c r="F38" s="296"/>
      <c r="G38" s="264"/>
      <c r="H38" s="265"/>
      <c r="I38" s="265"/>
      <c r="J38" s="298"/>
      <c r="K38" s="293"/>
      <c r="L38" s="270"/>
      <c r="M38" s="296"/>
    </row>
    <row r="39" spans="1:13" ht="27.75" customHeight="1" thickBot="1">
      <c r="A39" s="335" t="s">
        <v>265</v>
      </c>
      <c r="B39" s="336"/>
      <c r="C39" s="336"/>
      <c r="D39" s="337"/>
      <c r="E39" s="338" t="str">
        <f>IF(OR(F39="",F39=0),"$","")</f>
        <v>$</v>
      </c>
      <c r="F39" s="339">
        <f>SUM(F25:F37)</f>
        <v>0</v>
      </c>
      <c r="G39" s="264"/>
      <c r="H39" s="265"/>
      <c r="I39" s="265"/>
      <c r="J39" s="298" t="s">
        <v>253</v>
      </c>
      <c r="K39" s="322" t="str">
        <f>IF(OR(L39="",L39=0),"$","")</f>
        <v>$</v>
      </c>
      <c r="L39" s="340">
        <f>L35+L37</f>
        <v>0</v>
      </c>
      <c r="M39" s="296"/>
    </row>
    <row r="40" spans="1:13" ht="27.75" customHeight="1" thickTop="1">
      <c r="A40" s="262"/>
      <c r="B40" s="263"/>
      <c r="C40" s="263"/>
      <c r="D40" s="264"/>
      <c r="E40" s="264"/>
      <c r="F40" s="264"/>
      <c r="G40" s="264"/>
      <c r="H40" s="265"/>
      <c r="I40" s="265"/>
      <c r="J40" s="298"/>
      <c r="K40" s="293"/>
      <c r="L40" s="293"/>
      <c r="M40" s="296"/>
    </row>
    <row r="41" spans="1:13" ht="27.75" customHeight="1">
      <c r="A41" s="262"/>
      <c r="B41" s="263"/>
      <c r="C41" s="263"/>
      <c r="D41" s="264"/>
      <c r="E41" s="264"/>
      <c r="F41" s="264"/>
      <c r="G41" s="264"/>
      <c r="H41" s="265"/>
      <c r="I41" s="265"/>
      <c r="J41" s="298">
        <f>IF(OR(L39="",L39=0),"","Budgeted Contractor Profit &amp; OH")</f>
      </c>
      <c r="K41" s="265"/>
      <c r="L41" s="341">
        <f>+Breakdown!F32</f>
        <v>0</v>
      </c>
      <c r="M41" s="296"/>
    </row>
    <row r="42" spans="1:13" ht="27.75" customHeight="1" thickBot="1">
      <c r="A42" s="262"/>
      <c r="B42" s="263"/>
      <c r="C42" s="263"/>
      <c r="D42" s="264"/>
      <c r="E42" s="264"/>
      <c r="F42" s="264"/>
      <c r="G42" s="264"/>
      <c r="H42" s="265"/>
      <c r="I42" s="265"/>
      <c r="J42" s="342"/>
      <c r="K42" s="337"/>
      <c r="L42" s="338">
        <f>IF(OR(L41=0,L41=""),"",IF(L41&lt;=L39,"Within Limit","Exceeds Limit"))</f>
      </c>
      <c r="M42" s="321"/>
    </row>
    <row r="43" spans="1:13" ht="21" thickTop="1">
      <c r="A43" s="262"/>
      <c r="B43" s="263"/>
      <c r="C43" s="263"/>
      <c r="D43" s="264"/>
      <c r="E43" s="264"/>
      <c r="F43" s="264"/>
      <c r="G43" s="264"/>
      <c r="H43" s="265"/>
      <c r="I43" s="265"/>
      <c r="J43" s="265"/>
      <c r="K43" s="265"/>
      <c r="L43" s="265"/>
      <c r="M43" s="265"/>
    </row>
    <row r="44" spans="1:13" ht="21" thickBot="1">
      <c r="A44" s="343"/>
      <c r="B44" s="344"/>
      <c r="C44" s="344"/>
      <c r="D44" s="345"/>
      <c r="E44" s="337"/>
      <c r="F44" s="346"/>
      <c r="G44" s="264"/>
      <c r="H44" s="265"/>
      <c r="I44" s="265"/>
      <c r="J44" s="265"/>
      <c r="K44" s="265"/>
      <c r="L44" s="265"/>
      <c r="M44" s="265"/>
    </row>
    <row r="45" spans="1:254" ht="21.75" thickBot="1" thickTop="1">
      <c r="A45" s="347"/>
      <c r="B45" s="348"/>
      <c r="C45" s="348"/>
      <c r="D45" s="349"/>
      <c r="E45" s="349"/>
      <c r="F45" s="349"/>
      <c r="G45" s="349"/>
      <c r="H45" s="350"/>
      <c r="I45" s="350"/>
      <c r="J45" s="350"/>
      <c r="K45" s="350"/>
      <c r="L45" s="350"/>
      <c r="M45" s="350"/>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1"/>
      <c r="CK45" s="351"/>
      <c r="CL45" s="351"/>
      <c r="CM45" s="351"/>
      <c r="CN45" s="351"/>
      <c r="CO45" s="351"/>
      <c r="CP45" s="351"/>
      <c r="CQ45" s="351"/>
      <c r="CR45" s="351"/>
      <c r="CS45" s="351"/>
      <c r="CT45" s="351"/>
      <c r="CU45" s="351"/>
      <c r="CV45" s="351"/>
      <c r="CW45" s="351"/>
      <c r="CX45" s="351"/>
      <c r="CY45" s="351"/>
      <c r="CZ45" s="351"/>
      <c r="DA45" s="351"/>
      <c r="DB45" s="351"/>
      <c r="DC45" s="351"/>
      <c r="DD45" s="351"/>
      <c r="DE45" s="351"/>
      <c r="DF45" s="351"/>
      <c r="DG45" s="351"/>
      <c r="DH45" s="351"/>
      <c r="DI45" s="351"/>
      <c r="DJ45" s="351"/>
      <c r="DK45" s="351"/>
      <c r="DL45" s="351"/>
      <c r="DM45" s="351"/>
      <c r="DN45" s="351"/>
      <c r="DO45" s="351"/>
      <c r="DP45" s="351"/>
      <c r="DQ45" s="351"/>
      <c r="DR45" s="351"/>
      <c r="DS45" s="351"/>
      <c r="DT45" s="351"/>
      <c r="DU45" s="351"/>
      <c r="DV45" s="351"/>
      <c r="DW45" s="351"/>
      <c r="DX45" s="351"/>
      <c r="DY45" s="351"/>
      <c r="DZ45" s="351"/>
      <c r="EA45" s="351"/>
      <c r="EB45" s="351"/>
      <c r="EC45" s="351"/>
      <c r="ED45" s="351"/>
      <c r="EE45" s="351"/>
      <c r="EF45" s="351"/>
      <c r="EG45" s="351"/>
      <c r="EH45" s="351"/>
      <c r="EI45" s="351"/>
      <c r="EJ45" s="351"/>
      <c r="EK45" s="351"/>
      <c r="EL45" s="351"/>
      <c r="EM45" s="351"/>
      <c r="EN45" s="351"/>
      <c r="EO45" s="351"/>
      <c r="EP45" s="351"/>
      <c r="EQ45" s="351"/>
      <c r="ER45" s="351"/>
      <c r="ES45" s="351"/>
      <c r="ET45" s="351"/>
      <c r="EU45" s="351"/>
      <c r="EV45" s="351"/>
      <c r="EW45" s="351"/>
      <c r="EX45" s="351"/>
      <c r="EY45" s="351"/>
      <c r="EZ45" s="351"/>
      <c r="FA45" s="351"/>
      <c r="FB45" s="351"/>
      <c r="FC45" s="351"/>
      <c r="FD45" s="351"/>
      <c r="FE45" s="351"/>
      <c r="FF45" s="351"/>
      <c r="FG45" s="351"/>
      <c r="FH45" s="351"/>
      <c r="FI45" s="351"/>
      <c r="FJ45" s="351"/>
      <c r="FK45" s="351"/>
      <c r="FL45" s="351"/>
      <c r="FM45" s="351"/>
      <c r="FN45" s="351"/>
      <c r="FO45" s="351"/>
      <c r="FP45" s="351"/>
      <c r="FQ45" s="351"/>
      <c r="FR45" s="351"/>
      <c r="FS45" s="351"/>
      <c r="FT45" s="351"/>
      <c r="FU45" s="351"/>
      <c r="FV45" s="351"/>
      <c r="FW45" s="351"/>
      <c r="FX45" s="351"/>
      <c r="FY45" s="351"/>
      <c r="FZ45" s="351"/>
      <c r="GA45" s="351"/>
      <c r="GB45" s="351"/>
      <c r="GC45" s="351"/>
      <c r="GD45" s="351"/>
      <c r="GE45" s="351"/>
      <c r="GF45" s="351"/>
      <c r="GG45" s="351"/>
      <c r="GH45" s="351"/>
      <c r="GI45" s="351"/>
      <c r="GJ45" s="351"/>
      <c r="GK45" s="351"/>
      <c r="GL45" s="351"/>
      <c r="GM45" s="351"/>
      <c r="GN45" s="351"/>
      <c r="GO45" s="351"/>
      <c r="GP45" s="351"/>
      <c r="GQ45" s="351"/>
      <c r="GR45" s="351"/>
      <c r="GS45" s="351"/>
      <c r="GT45" s="351"/>
      <c r="GU45" s="351"/>
      <c r="GV45" s="351"/>
      <c r="GW45" s="351"/>
      <c r="GX45" s="351"/>
      <c r="GY45" s="351"/>
      <c r="GZ45" s="351"/>
      <c r="HA45" s="351"/>
      <c r="HB45" s="351"/>
      <c r="HC45" s="351"/>
      <c r="HD45" s="351"/>
      <c r="HE45" s="351"/>
      <c r="HF45" s="351"/>
      <c r="HG45" s="351"/>
      <c r="HH45" s="351"/>
      <c r="HI45" s="351"/>
      <c r="HJ45" s="351"/>
      <c r="HK45" s="351"/>
      <c r="HL45" s="351"/>
      <c r="HM45" s="351"/>
      <c r="HN45" s="351"/>
      <c r="HO45" s="351"/>
      <c r="HP45" s="351"/>
      <c r="HQ45" s="351"/>
      <c r="HR45" s="351"/>
      <c r="HS45" s="351"/>
      <c r="HT45" s="351"/>
      <c r="HU45" s="351"/>
      <c r="HV45" s="351"/>
      <c r="HW45" s="351"/>
      <c r="HX45" s="351"/>
      <c r="HY45" s="351"/>
      <c r="HZ45" s="351"/>
      <c r="IA45" s="351"/>
      <c r="IB45" s="351"/>
      <c r="IC45" s="351"/>
      <c r="ID45" s="351"/>
      <c r="IE45" s="351"/>
      <c r="IF45" s="351"/>
      <c r="IG45" s="351"/>
      <c r="IH45" s="351"/>
      <c r="II45" s="351"/>
      <c r="IJ45" s="351"/>
      <c r="IK45" s="351"/>
      <c r="IL45" s="351"/>
      <c r="IM45" s="351"/>
      <c r="IN45" s="351"/>
      <c r="IO45" s="351"/>
      <c r="IP45" s="351"/>
      <c r="IQ45" s="351"/>
      <c r="IR45" s="351"/>
      <c r="IS45" s="351"/>
      <c r="IT45" s="351"/>
    </row>
    <row r="46" spans="1:13" ht="21" thickTop="1">
      <c r="A46" s="262"/>
      <c r="B46" s="263"/>
      <c r="C46" s="263"/>
      <c r="D46" s="264"/>
      <c r="E46" s="264"/>
      <c r="F46" s="264"/>
      <c r="G46" s="264"/>
      <c r="H46" s="265"/>
      <c r="I46" s="265"/>
      <c r="J46" s="265"/>
      <c r="K46" s="265"/>
      <c r="L46" s="265"/>
      <c r="M46" s="265"/>
    </row>
    <row r="47" spans="1:13" ht="25.5">
      <c r="A47" s="275" t="s">
        <v>266</v>
      </c>
      <c r="B47" s="263"/>
      <c r="C47" s="263"/>
      <c r="D47" s="264"/>
      <c r="E47" s="264"/>
      <c r="F47" s="264"/>
      <c r="G47" s="268"/>
      <c r="H47" s="265"/>
      <c r="I47" s="265"/>
      <c r="J47" s="265"/>
      <c r="K47" s="265"/>
      <c r="L47" s="265"/>
      <c r="M47" s="265"/>
    </row>
    <row r="48" spans="1:13" ht="21" thickBot="1">
      <c r="A48" s="262"/>
      <c r="B48" s="263"/>
      <c r="C48" s="352"/>
      <c r="D48" s="277"/>
      <c r="E48" s="264"/>
      <c r="F48" s="264"/>
      <c r="G48" s="277"/>
      <c r="H48" s="265"/>
      <c r="I48" s="265"/>
      <c r="J48" s="265"/>
      <c r="K48" s="265"/>
      <c r="L48" s="265"/>
      <c r="M48" s="265"/>
    </row>
    <row r="49" spans="1:13" ht="27.75" customHeight="1" thickBot="1" thickTop="1">
      <c r="A49" s="278" t="s">
        <v>267</v>
      </c>
      <c r="B49" s="279"/>
      <c r="C49" s="280"/>
      <c r="D49" s="281"/>
      <c r="E49" s="282"/>
      <c r="F49" s="353"/>
      <c r="G49" s="354">
        <v>0.2</v>
      </c>
      <c r="H49" s="265"/>
      <c r="I49" s="265"/>
      <c r="J49" s="355" t="s">
        <v>347</v>
      </c>
      <c r="K49" s="265"/>
      <c r="L49" s="545"/>
      <c r="M49" s="546"/>
    </row>
    <row r="50" spans="1:13" ht="27.75" customHeight="1" thickTop="1">
      <c r="A50" s="661" t="s">
        <v>370</v>
      </c>
      <c r="B50" s="289"/>
      <c r="C50" s="357"/>
      <c r="D50" s="291"/>
      <c r="E50" s="292"/>
      <c r="F50" s="293"/>
      <c r="G50" s="358">
        <v>0.2</v>
      </c>
      <c r="H50" s="265"/>
      <c r="I50" s="265"/>
      <c r="J50" s="545" t="s">
        <v>348</v>
      </c>
      <c r="K50" s="265"/>
      <c r="L50" s="544"/>
      <c r="M50" s="546"/>
    </row>
    <row r="51" spans="1:13" ht="27.75" customHeight="1">
      <c r="A51" s="356" t="s">
        <v>268</v>
      </c>
      <c r="B51" s="289"/>
      <c r="C51" s="357"/>
      <c r="D51" s="291"/>
      <c r="E51" s="292"/>
      <c r="F51" s="293"/>
      <c r="G51" s="358">
        <f>(C50-C49)*E50+G50</f>
        <v>0.2</v>
      </c>
      <c r="H51" s="265"/>
      <c r="I51" s="265"/>
      <c r="J51" s="265"/>
      <c r="K51" s="265"/>
      <c r="L51" s="546"/>
      <c r="M51" s="546"/>
    </row>
    <row r="52" spans="1:13" ht="27.75" customHeight="1">
      <c r="A52" s="356" t="s">
        <v>269</v>
      </c>
      <c r="B52" s="289"/>
      <c r="C52" s="357"/>
      <c r="D52" s="291"/>
      <c r="E52" s="292"/>
      <c r="F52" s="293"/>
      <c r="G52" s="358">
        <v>0.15</v>
      </c>
      <c r="H52" s="265"/>
      <c r="I52" s="265"/>
      <c r="J52" s="265"/>
      <c r="K52" s="265"/>
      <c r="L52" s="546"/>
      <c r="M52" s="546"/>
    </row>
    <row r="53" spans="1:13" ht="27.75" customHeight="1" thickBot="1">
      <c r="A53" s="359" t="s">
        <v>350</v>
      </c>
      <c r="B53" s="305"/>
      <c r="C53" s="306"/>
      <c r="D53" s="307"/>
      <c r="E53" s="308"/>
      <c r="F53" s="309"/>
      <c r="G53" s="360">
        <v>0.08</v>
      </c>
      <c r="H53" s="265"/>
      <c r="I53" s="265"/>
      <c r="J53" s="265"/>
      <c r="K53" s="265"/>
      <c r="L53" s="546"/>
      <c r="M53" s="546"/>
    </row>
    <row r="54" spans="1:13" ht="27.75" customHeight="1" thickBot="1" thickTop="1">
      <c r="A54" s="548"/>
      <c r="B54" s="289"/>
      <c r="C54" s="357"/>
      <c r="D54" s="291"/>
      <c r="E54" s="292"/>
      <c r="F54" s="549"/>
      <c r="G54" s="550"/>
      <c r="H54" s="265"/>
      <c r="I54" s="265"/>
      <c r="J54" s="361">
        <f>IF(OR(Breakdown!F65=0,Breakdown!F65=""),"",Breakdown!L67/(Breakdown!F65-Breakdown!F13-Breakdown!F14-Breakdown!F15))</f>
      </c>
      <c r="K54" s="270" t="str">
        <f>IF(OR(J54=0,J54=""),"%","")</f>
        <v>%</v>
      </c>
      <c r="L54" s="547"/>
      <c r="M54" s="546"/>
    </row>
    <row r="55" spans="1:250" ht="21" thickTop="1">
      <c r="A55" s="269"/>
      <c r="B55" s="272"/>
      <c r="C55" s="272"/>
      <c r="D55" s="270"/>
      <c r="E55" s="270"/>
      <c r="F55" s="270"/>
      <c r="G55" s="270"/>
      <c r="H55" s="265"/>
      <c r="I55" s="265"/>
      <c r="J55" s="270"/>
      <c r="K55" s="270"/>
      <c r="L55" s="265"/>
      <c r="M55" s="265"/>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O55" s="271"/>
      <c r="CP55" s="271"/>
      <c r="CQ55" s="271"/>
      <c r="CR55" s="271"/>
      <c r="CS55" s="271"/>
      <c r="CT55" s="271"/>
      <c r="CU55" s="271"/>
      <c r="CV55" s="271"/>
      <c r="CW55" s="271"/>
      <c r="CX55" s="271"/>
      <c r="CY55" s="271"/>
      <c r="CZ55" s="271"/>
      <c r="DA55" s="271"/>
      <c r="DB55" s="271"/>
      <c r="DC55" s="271"/>
      <c r="DD55" s="271"/>
      <c r="DE55" s="271"/>
      <c r="DF55" s="271"/>
      <c r="DG55" s="271"/>
      <c r="DH55" s="271"/>
      <c r="DI55" s="271"/>
      <c r="DJ55" s="271"/>
      <c r="DK55" s="271"/>
      <c r="DL55" s="271"/>
      <c r="DM55" s="271"/>
      <c r="DN55" s="271"/>
      <c r="DO55" s="271"/>
      <c r="DP55" s="271"/>
      <c r="DQ55" s="271"/>
      <c r="DR55" s="271"/>
      <c r="DS55" s="271"/>
      <c r="DT55" s="271"/>
      <c r="DU55" s="271"/>
      <c r="DV55" s="271"/>
      <c r="DW55" s="271"/>
      <c r="DX55" s="271"/>
      <c r="DY55" s="271"/>
      <c r="DZ55" s="271"/>
      <c r="EA55" s="271"/>
      <c r="EB55" s="271"/>
      <c r="EC55" s="271"/>
      <c r="ED55" s="271"/>
      <c r="EE55" s="271"/>
      <c r="EF55" s="271"/>
      <c r="EG55" s="271"/>
      <c r="EH55" s="271"/>
      <c r="EI55" s="271"/>
      <c r="EJ55" s="271"/>
      <c r="EK55" s="271"/>
      <c r="EL55" s="271"/>
      <c r="EM55" s="271"/>
      <c r="EN55" s="271"/>
      <c r="EO55" s="271"/>
      <c r="EP55" s="271"/>
      <c r="EQ55" s="271"/>
      <c r="ER55" s="271"/>
      <c r="ES55" s="271"/>
      <c r="ET55" s="271"/>
      <c r="EU55" s="271"/>
      <c r="EV55" s="271"/>
      <c r="EW55" s="271"/>
      <c r="EX55" s="271"/>
      <c r="EY55" s="271"/>
      <c r="EZ55" s="271"/>
      <c r="FA55" s="271"/>
      <c r="FB55" s="271"/>
      <c r="FC55" s="271"/>
      <c r="FD55" s="271"/>
      <c r="FE55" s="271"/>
      <c r="FF55" s="271"/>
      <c r="FG55" s="271"/>
      <c r="FH55" s="271"/>
      <c r="FI55" s="271"/>
      <c r="FJ55" s="271"/>
      <c r="FK55" s="271"/>
      <c r="FL55" s="271"/>
      <c r="FM55" s="271"/>
      <c r="FN55" s="271"/>
      <c r="FO55" s="271"/>
      <c r="FP55" s="271"/>
      <c r="FQ55" s="271"/>
      <c r="FR55" s="271"/>
      <c r="FS55" s="271"/>
      <c r="FT55" s="271"/>
      <c r="FU55" s="271"/>
      <c r="FV55" s="271"/>
      <c r="FW55" s="271"/>
      <c r="FX55" s="271"/>
      <c r="FY55" s="271"/>
      <c r="FZ55" s="271"/>
      <c r="GA55" s="271"/>
      <c r="GB55" s="271"/>
      <c r="GC55" s="271"/>
      <c r="GD55" s="271"/>
      <c r="GE55" s="271"/>
      <c r="GF55" s="271"/>
      <c r="GG55" s="271"/>
      <c r="GH55" s="271"/>
      <c r="GI55" s="271"/>
      <c r="GJ55" s="271"/>
      <c r="GK55" s="271"/>
      <c r="GL55" s="271"/>
      <c r="GM55" s="271"/>
      <c r="GN55" s="271"/>
      <c r="GO55" s="271"/>
      <c r="GP55" s="271"/>
      <c r="GQ55" s="271"/>
      <c r="GR55" s="271"/>
      <c r="GS55" s="271"/>
      <c r="GT55" s="271"/>
      <c r="GU55" s="271"/>
      <c r="GV55" s="271"/>
      <c r="GW55" s="271"/>
      <c r="GX55" s="271"/>
      <c r="GY55" s="271"/>
      <c r="GZ55" s="271"/>
      <c r="HA55" s="271"/>
      <c r="HB55" s="271"/>
      <c r="HC55" s="271"/>
      <c r="HD55" s="271"/>
      <c r="HE55" s="271"/>
      <c r="HF55" s="271"/>
      <c r="HG55" s="271"/>
      <c r="HH55" s="271"/>
      <c r="HI55" s="271"/>
      <c r="HJ55" s="271"/>
      <c r="HK55" s="271"/>
      <c r="HL55" s="271"/>
      <c r="HM55" s="271"/>
      <c r="HN55" s="271"/>
      <c r="HO55" s="271"/>
      <c r="HP55" s="271"/>
      <c r="HQ55" s="271"/>
      <c r="HR55" s="271"/>
      <c r="HS55" s="271"/>
      <c r="HT55" s="271"/>
      <c r="HU55" s="271"/>
      <c r="HV55" s="271"/>
      <c r="HW55" s="271"/>
      <c r="HX55" s="271"/>
      <c r="HY55" s="271"/>
      <c r="HZ55" s="271"/>
      <c r="IA55" s="271"/>
      <c r="IB55" s="271"/>
      <c r="IC55" s="271"/>
      <c r="ID55" s="271"/>
      <c r="IE55" s="271"/>
      <c r="IF55" s="271"/>
      <c r="IG55" s="271"/>
      <c r="IH55" s="271"/>
      <c r="II55" s="271"/>
      <c r="IJ55" s="271"/>
      <c r="IK55" s="271"/>
      <c r="IL55" s="271"/>
      <c r="IM55" s="271"/>
      <c r="IN55" s="271"/>
      <c r="IO55" s="271"/>
      <c r="IP55" s="271"/>
    </row>
    <row r="56" spans="1:13" ht="20.25">
      <c r="A56" s="276" t="s">
        <v>270</v>
      </c>
      <c r="B56" s="263"/>
      <c r="C56" s="263"/>
      <c r="D56" s="264"/>
      <c r="E56" s="264"/>
      <c r="F56" s="264"/>
      <c r="G56" s="264"/>
      <c r="H56" s="265"/>
      <c r="I56" s="265"/>
      <c r="J56" s="265"/>
      <c r="K56" s="265"/>
      <c r="L56" s="265"/>
      <c r="M56" s="265"/>
    </row>
    <row r="57" spans="1:13" ht="21" thickBot="1">
      <c r="A57" s="276"/>
      <c r="B57" s="263"/>
      <c r="C57" s="263"/>
      <c r="D57" s="264"/>
      <c r="E57" s="264"/>
      <c r="F57" s="264"/>
      <c r="G57" s="264"/>
      <c r="H57" s="265"/>
      <c r="I57" s="265"/>
      <c r="J57" s="265"/>
      <c r="K57" s="265"/>
      <c r="L57" s="265"/>
      <c r="M57" s="265"/>
    </row>
    <row r="58" spans="1:254" ht="21.75" thickBot="1" thickTop="1">
      <c r="A58" s="347"/>
      <c r="B58" s="348"/>
      <c r="C58" s="348"/>
      <c r="D58" s="349"/>
      <c r="E58" s="349"/>
      <c r="F58" s="349"/>
      <c r="G58" s="349"/>
      <c r="H58" s="350"/>
      <c r="I58" s="350"/>
      <c r="J58" s="350"/>
      <c r="K58" s="350"/>
      <c r="L58" s="350"/>
      <c r="M58" s="265"/>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51"/>
      <c r="CI58" s="351"/>
      <c r="CJ58" s="351"/>
      <c r="CK58" s="351"/>
      <c r="CL58" s="351"/>
      <c r="CM58" s="351"/>
      <c r="CN58" s="351"/>
      <c r="CO58" s="351"/>
      <c r="CP58" s="351"/>
      <c r="CQ58" s="351"/>
      <c r="CR58" s="351"/>
      <c r="CS58" s="351"/>
      <c r="CT58" s="351"/>
      <c r="CU58" s="351"/>
      <c r="CV58" s="351"/>
      <c r="CW58" s="351"/>
      <c r="CX58" s="351"/>
      <c r="CY58" s="351"/>
      <c r="CZ58" s="351"/>
      <c r="DA58" s="351"/>
      <c r="DB58" s="351"/>
      <c r="DC58" s="351"/>
      <c r="DD58" s="351"/>
      <c r="DE58" s="351"/>
      <c r="DF58" s="351"/>
      <c r="DG58" s="351"/>
      <c r="DH58" s="351"/>
      <c r="DI58" s="351"/>
      <c r="DJ58" s="351"/>
      <c r="DK58" s="351"/>
      <c r="DL58" s="351"/>
      <c r="DM58" s="351"/>
      <c r="DN58" s="351"/>
      <c r="DO58" s="351"/>
      <c r="DP58" s="351"/>
      <c r="DQ58" s="351"/>
      <c r="DR58" s="351"/>
      <c r="DS58" s="351"/>
      <c r="DT58" s="351"/>
      <c r="DU58" s="351"/>
      <c r="DV58" s="351"/>
      <c r="DW58" s="351"/>
      <c r="DX58" s="351"/>
      <c r="DY58" s="351"/>
      <c r="DZ58" s="351"/>
      <c r="EA58" s="351"/>
      <c r="EB58" s="351"/>
      <c r="EC58" s="351"/>
      <c r="ED58" s="351"/>
      <c r="EE58" s="351"/>
      <c r="EF58" s="351"/>
      <c r="EG58" s="351"/>
      <c r="EH58" s="351"/>
      <c r="EI58" s="351"/>
      <c r="EJ58" s="351"/>
      <c r="EK58" s="351"/>
      <c r="EL58" s="351"/>
      <c r="EM58" s="351"/>
      <c r="EN58" s="351"/>
      <c r="EO58" s="351"/>
      <c r="EP58" s="351"/>
      <c r="EQ58" s="351"/>
      <c r="ER58" s="351"/>
      <c r="ES58" s="351"/>
      <c r="ET58" s="351"/>
      <c r="EU58" s="351"/>
      <c r="EV58" s="351"/>
      <c r="EW58" s="351"/>
      <c r="EX58" s="351"/>
      <c r="EY58" s="351"/>
      <c r="EZ58" s="351"/>
      <c r="FA58" s="351"/>
      <c r="FB58" s="351"/>
      <c r="FC58" s="351"/>
      <c r="FD58" s="351"/>
      <c r="FE58" s="351"/>
      <c r="FF58" s="351"/>
      <c r="FG58" s="351"/>
      <c r="FH58" s="351"/>
      <c r="FI58" s="351"/>
      <c r="FJ58" s="351"/>
      <c r="FK58" s="351"/>
      <c r="FL58" s="351"/>
      <c r="FM58" s="351"/>
      <c r="FN58" s="351"/>
      <c r="FO58" s="351"/>
      <c r="FP58" s="351"/>
      <c r="FQ58" s="351"/>
      <c r="FR58" s="351"/>
      <c r="FS58" s="351"/>
      <c r="FT58" s="351"/>
      <c r="FU58" s="351"/>
      <c r="FV58" s="351"/>
      <c r="FW58" s="351"/>
      <c r="FX58" s="351"/>
      <c r="FY58" s="351"/>
      <c r="FZ58" s="351"/>
      <c r="GA58" s="351"/>
      <c r="GB58" s="351"/>
      <c r="GC58" s="351"/>
      <c r="GD58" s="351"/>
      <c r="GE58" s="351"/>
      <c r="GF58" s="351"/>
      <c r="GG58" s="351"/>
      <c r="GH58" s="351"/>
      <c r="GI58" s="351"/>
      <c r="GJ58" s="351"/>
      <c r="GK58" s="351"/>
      <c r="GL58" s="351"/>
      <c r="GM58" s="351"/>
      <c r="GN58" s="351"/>
      <c r="GO58" s="351"/>
      <c r="GP58" s="351"/>
      <c r="GQ58" s="351"/>
      <c r="GR58" s="351"/>
      <c r="GS58" s="351"/>
      <c r="GT58" s="351"/>
      <c r="GU58" s="351"/>
      <c r="GV58" s="351"/>
      <c r="GW58" s="351"/>
      <c r="GX58" s="351"/>
      <c r="GY58" s="351"/>
      <c r="GZ58" s="351"/>
      <c r="HA58" s="351"/>
      <c r="HB58" s="351"/>
      <c r="HC58" s="351"/>
      <c r="HD58" s="351"/>
      <c r="HE58" s="351"/>
      <c r="HF58" s="351"/>
      <c r="HG58" s="351"/>
      <c r="HH58" s="351"/>
      <c r="HI58" s="351"/>
      <c r="HJ58" s="351"/>
      <c r="HK58" s="351"/>
      <c r="HL58" s="351"/>
      <c r="HM58" s="351"/>
      <c r="HN58" s="351"/>
      <c r="HO58" s="351"/>
      <c r="HP58" s="351"/>
      <c r="HQ58" s="351"/>
      <c r="HR58" s="351"/>
      <c r="HS58" s="351"/>
      <c r="HT58" s="351"/>
      <c r="HU58" s="351"/>
      <c r="HV58" s="351"/>
      <c r="HW58" s="351"/>
      <c r="HX58" s="351"/>
      <c r="HY58" s="351"/>
      <c r="HZ58" s="351"/>
      <c r="IA58" s="351"/>
      <c r="IB58" s="351"/>
      <c r="IC58" s="351"/>
      <c r="ID58" s="351"/>
      <c r="IE58" s="351"/>
      <c r="IF58" s="351"/>
      <c r="IG58" s="351"/>
      <c r="IH58" s="351"/>
      <c r="II58" s="351"/>
      <c r="IJ58" s="351"/>
      <c r="IK58" s="351"/>
      <c r="IL58" s="351"/>
      <c r="IM58" s="351"/>
      <c r="IN58" s="351"/>
      <c r="IO58" s="351"/>
      <c r="IP58" s="351"/>
      <c r="IQ58" s="351"/>
      <c r="IR58" s="351"/>
      <c r="IS58" s="351"/>
      <c r="IT58" s="351"/>
    </row>
    <row r="59" spans="1:13" ht="21" thickTop="1">
      <c r="A59" s="262"/>
      <c r="B59" s="263"/>
      <c r="C59" s="263"/>
      <c r="D59" s="264"/>
      <c r="E59" s="264"/>
      <c r="F59" s="264"/>
      <c r="G59" s="264"/>
      <c r="H59" s="265"/>
      <c r="I59" s="265"/>
      <c r="J59" s="265"/>
      <c r="K59" s="265"/>
      <c r="L59" s="265"/>
      <c r="M59" s="265"/>
    </row>
    <row r="60" spans="1:13" ht="27.75" customHeight="1">
      <c r="A60" s="275" t="s">
        <v>352</v>
      </c>
      <c r="B60" s="263"/>
      <c r="C60" s="263"/>
      <c r="D60" s="264"/>
      <c r="E60" s="264"/>
      <c r="F60" s="264"/>
      <c r="G60" s="268"/>
      <c r="H60" s="265"/>
      <c r="I60" s="265"/>
      <c r="J60" s="265"/>
      <c r="K60" s="265"/>
      <c r="L60" s="265"/>
      <c r="M60" s="265"/>
    </row>
    <row r="61" spans="1:13" ht="27.75" customHeight="1">
      <c r="A61" s="362"/>
      <c r="B61" s="352"/>
      <c r="C61" s="352"/>
      <c r="D61" s="277"/>
      <c r="E61" s="264"/>
      <c r="F61" s="277"/>
      <c r="G61" s="277"/>
      <c r="H61" s="265"/>
      <c r="I61" s="265"/>
      <c r="J61" s="265"/>
      <c r="K61" s="265"/>
      <c r="L61" s="265"/>
      <c r="M61" s="265"/>
    </row>
    <row r="62" spans="1:250" ht="27.75" customHeight="1">
      <c r="A62" s="363" t="s">
        <v>85</v>
      </c>
      <c r="B62" s="364"/>
      <c r="C62" s="364"/>
      <c r="D62" s="365" t="s">
        <v>193</v>
      </c>
      <c r="E62" s="366" t="s">
        <v>193</v>
      </c>
      <c r="F62" s="367" t="s">
        <v>271</v>
      </c>
      <c r="G62" s="270"/>
      <c r="H62" s="265"/>
      <c r="I62" s="265"/>
      <c r="J62" s="265"/>
      <c r="K62" s="265"/>
      <c r="L62" s="265"/>
      <c r="M62" s="265"/>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1"/>
      <c r="BJ62" s="271"/>
      <c r="BK62" s="271"/>
      <c r="BL62" s="271"/>
      <c r="BM62" s="271"/>
      <c r="BN62" s="271"/>
      <c r="BO62" s="271"/>
      <c r="BP62" s="271"/>
      <c r="BQ62" s="271"/>
      <c r="BR62" s="271"/>
      <c r="BS62" s="271"/>
      <c r="BT62" s="271"/>
      <c r="BU62" s="271"/>
      <c r="BV62" s="271"/>
      <c r="BW62" s="271"/>
      <c r="BX62" s="271"/>
      <c r="BY62" s="271"/>
      <c r="BZ62" s="271"/>
      <c r="CA62" s="271"/>
      <c r="CB62" s="271"/>
      <c r="CC62" s="271"/>
      <c r="CD62" s="271"/>
      <c r="CE62" s="271"/>
      <c r="CF62" s="271"/>
      <c r="CG62" s="271"/>
      <c r="CH62" s="271"/>
      <c r="CI62" s="271"/>
      <c r="CJ62" s="271"/>
      <c r="CK62" s="271"/>
      <c r="CL62" s="271"/>
      <c r="CM62" s="271"/>
      <c r="CN62" s="271"/>
      <c r="CO62" s="271"/>
      <c r="CP62" s="271"/>
      <c r="CQ62" s="271"/>
      <c r="CR62" s="271"/>
      <c r="CS62" s="271"/>
      <c r="CT62" s="271"/>
      <c r="CU62" s="271"/>
      <c r="CV62" s="271"/>
      <c r="CW62" s="271"/>
      <c r="CX62" s="271"/>
      <c r="CY62" s="271"/>
      <c r="CZ62" s="271"/>
      <c r="DA62" s="271"/>
      <c r="DB62" s="271"/>
      <c r="DC62" s="271"/>
      <c r="DD62" s="271"/>
      <c r="DE62" s="271"/>
      <c r="DF62" s="271"/>
      <c r="DG62" s="271"/>
      <c r="DH62" s="271"/>
      <c r="DI62" s="271"/>
      <c r="DJ62" s="271"/>
      <c r="DK62" s="271"/>
      <c r="DL62" s="271"/>
      <c r="DM62" s="271"/>
      <c r="DN62" s="271"/>
      <c r="DO62" s="271"/>
      <c r="DP62" s="271"/>
      <c r="DQ62" s="271"/>
      <c r="DR62" s="271"/>
      <c r="DS62" s="271"/>
      <c r="DT62" s="271"/>
      <c r="DU62" s="271"/>
      <c r="DV62" s="271"/>
      <c r="DW62" s="271"/>
      <c r="DX62" s="271"/>
      <c r="DY62" s="271"/>
      <c r="DZ62" s="271"/>
      <c r="EA62" s="271"/>
      <c r="EB62" s="271"/>
      <c r="EC62" s="271"/>
      <c r="ED62" s="271"/>
      <c r="EE62" s="271"/>
      <c r="EF62" s="271"/>
      <c r="EG62" s="271"/>
      <c r="EH62" s="271"/>
      <c r="EI62" s="271"/>
      <c r="EJ62" s="271"/>
      <c r="EK62" s="271"/>
      <c r="EL62" s="271"/>
      <c r="EM62" s="271"/>
      <c r="EN62" s="271"/>
      <c r="EO62" s="271"/>
      <c r="EP62" s="271"/>
      <c r="EQ62" s="271"/>
      <c r="ER62" s="271"/>
      <c r="ES62" s="271"/>
      <c r="ET62" s="271"/>
      <c r="EU62" s="271"/>
      <c r="EV62" s="271"/>
      <c r="EW62" s="271"/>
      <c r="EX62" s="271"/>
      <c r="EY62" s="271"/>
      <c r="EZ62" s="271"/>
      <c r="FA62" s="271"/>
      <c r="FB62" s="271"/>
      <c r="FC62" s="271"/>
      <c r="FD62" s="271"/>
      <c r="FE62" s="271"/>
      <c r="FF62" s="271"/>
      <c r="FG62" s="271"/>
      <c r="FH62" s="271"/>
      <c r="FI62" s="271"/>
      <c r="FJ62" s="271"/>
      <c r="FK62" s="271"/>
      <c r="FL62" s="271"/>
      <c r="FM62" s="271"/>
      <c r="FN62" s="271"/>
      <c r="FO62" s="271"/>
      <c r="FP62" s="271"/>
      <c r="FQ62" s="271"/>
      <c r="FR62" s="271"/>
      <c r="FS62" s="271"/>
      <c r="FT62" s="271"/>
      <c r="FU62" s="271"/>
      <c r="FV62" s="271"/>
      <c r="FW62" s="271"/>
      <c r="FX62" s="271"/>
      <c r="FY62" s="271"/>
      <c r="FZ62" s="271"/>
      <c r="GA62" s="271"/>
      <c r="GB62" s="271"/>
      <c r="GC62" s="271"/>
      <c r="GD62" s="271"/>
      <c r="GE62" s="271"/>
      <c r="GF62" s="271"/>
      <c r="GG62" s="271"/>
      <c r="GH62" s="271"/>
      <c r="GI62" s="271"/>
      <c r="GJ62" s="271"/>
      <c r="GK62" s="271"/>
      <c r="GL62" s="271"/>
      <c r="GM62" s="271"/>
      <c r="GN62" s="271"/>
      <c r="GO62" s="271"/>
      <c r="GP62" s="271"/>
      <c r="GQ62" s="271"/>
      <c r="GR62" s="271"/>
      <c r="GS62" s="271"/>
      <c r="GT62" s="271"/>
      <c r="GU62" s="271"/>
      <c r="GV62" s="271"/>
      <c r="GW62" s="271"/>
      <c r="GX62" s="271"/>
      <c r="GY62" s="271"/>
      <c r="GZ62" s="271"/>
      <c r="HA62" s="271"/>
      <c r="HB62" s="271"/>
      <c r="HC62" s="271"/>
      <c r="HD62" s="271"/>
      <c r="HE62" s="271"/>
      <c r="HF62" s="271"/>
      <c r="HG62" s="271"/>
      <c r="HH62" s="271"/>
      <c r="HI62" s="271"/>
      <c r="HJ62" s="271"/>
      <c r="HK62" s="271"/>
      <c r="HL62" s="271"/>
      <c r="HM62" s="271"/>
      <c r="HN62" s="271"/>
      <c r="HO62" s="271"/>
      <c r="HP62" s="271"/>
      <c r="HQ62" s="271"/>
      <c r="HR62" s="271"/>
      <c r="HS62" s="271"/>
      <c r="HT62" s="271"/>
      <c r="HU62" s="271"/>
      <c r="HV62" s="271"/>
      <c r="HW62" s="271"/>
      <c r="HX62" s="271"/>
      <c r="HY62" s="271"/>
      <c r="HZ62" s="271"/>
      <c r="IA62" s="271"/>
      <c r="IB62" s="271"/>
      <c r="IC62" s="271"/>
      <c r="ID62" s="271"/>
      <c r="IE62" s="271"/>
      <c r="IF62" s="271"/>
      <c r="IG62" s="271"/>
      <c r="IH62" s="271"/>
      <c r="II62" s="271"/>
      <c r="IJ62" s="271"/>
      <c r="IK62" s="271"/>
      <c r="IL62" s="271"/>
      <c r="IM62" s="271"/>
      <c r="IN62" s="271"/>
      <c r="IO62" s="271"/>
      <c r="IP62" s="271"/>
    </row>
    <row r="63" spans="1:250" ht="27.75" customHeight="1">
      <c r="A63" s="368"/>
      <c r="B63" s="364"/>
      <c r="C63" s="364"/>
      <c r="D63" s="365"/>
      <c r="E63" s="369"/>
      <c r="F63" s="365" t="s">
        <v>84</v>
      </c>
      <c r="G63" s="270"/>
      <c r="H63" s="265"/>
      <c r="I63" s="265"/>
      <c r="J63" s="265"/>
      <c r="K63" s="265"/>
      <c r="L63" s="265"/>
      <c r="M63" s="265"/>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c r="CM63" s="271"/>
      <c r="CN63" s="271"/>
      <c r="CO63" s="271"/>
      <c r="CP63" s="271"/>
      <c r="CQ63" s="271"/>
      <c r="CR63" s="271"/>
      <c r="CS63" s="271"/>
      <c r="CT63" s="271"/>
      <c r="CU63" s="271"/>
      <c r="CV63" s="271"/>
      <c r="CW63" s="271"/>
      <c r="CX63" s="271"/>
      <c r="CY63" s="271"/>
      <c r="CZ63" s="271"/>
      <c r="DA63" s="271"/>
      <c r="DB63" s="271"/>
      <c r="DC63" s="271"/>
      <c r="DD63" s="271"/>
      <c r="DE63" s="271"/>
      <c r="DF63" s="271"/>
      <c r="DG63" s="271"/>
      <c r="DH63" s="271"/>
      <c r="DI63" s="271"/>
      <c r="DJ63" s="271"/>
      <c r="DK63" s="271"/>
      <c r="DL63" s="271"/>
      <c r="DM63" s="271"/>
      <c r="DN63" s="271"/>
      <c r="DO63" s="271"/>
      <c r="DP63" s="271"/>
      <c r="DQ63" s="271"/>
      <c r="DR63" s="271"/>
      <c r="DS63" s="271"/>
      <c r="DT63" s="271"/>
      <c r="DU63" s="271"/>
      <c r="DV63" s="271"/>
      <c r="DW63" s="271"/>
      <c r="DX63" s="271"/>
      <c r="DY63" s="271"/>
      <c r="DZ63" s="271"/>
      <c r="EA63" s="271"/>
      <c r="EB63" s="271"/>
      <c r="EC63" s="271"/>
      <c r="ED63" s="271"/>
      <c r="EE63" s="271"/>
      <c r="EF63" s="271"/>
      <c r="EG63" s="271"/>
      <c r="EH63" s="271"/>
      <c r="EI63" s="271"/>
      <c r="EJ63" s="271"/>
      <c r="EK63" s="271"/>
      <c r="EL63" s="271"/>
      <c r="EM63" s="271"/>
      <c r="EN63" s="271"/>
      <c r="EO63" s="271"/>
      <c r="EP63" s="271"/>
      <c r="EQ63" s="271"/>
      <c r="ER63" s="271"/>
      <c r="ES63" s="271"/>
      <c r="ET63" s="271"/>
      <c r="EU63" s="271"/>
      <c r="EV63" s="271"/>
      <c r="EW63" s="271"/>
      <c r="EX63" s="271"/>
      <c r="EY63" s="271"/>
      <c r="EZ63" s="271"/>
      <c r="FA63" s="271"/>
      <c r="FB63" s="271"/>
      <c r="FC63" s="271"/>
      <c r="FD63" s="271"/>
      <c r="FE63" s="271"/>
      <c r="FF63" s="271"/>
      <c r="FG63" s="271"/>
      <c r="FH63" s="271"/>
      <c r="FI63" s="271"/>
      <c r="FJ63" s="271"/>
      <c r="FK63" s="271"/>
      <c r="FL63" s="271"/>
      <c r="FM63" s="271"/>
      <c r="FN63" s="271"/>
      <c r="FO63" s="271"/>
      <c r="FP63" s="271"/>
      <c r="FQ63" s="271"/>
      <c r="FR63" s="271"/>
      <c r="FS63" s="271"/>
      <c r="FT63" s="271"/>
      <c r="FU63" s="271"/>
      <c r="FV63" s="271"/>
      <c r="FW63" s="271"/>
      <c r="FX63" s="271"/>
      <c r="FY63" s="271"/>
      <c r="FZ63" s="271"/>
      <c r="GA63" s="271"/>
      <c r="GB63" s="271"/>
      <c r="GC63" s="271"/>
      <c r="GD63" s="271"/>
      <c r="GE63" s="271"/>
      <c r="GF63" s="271"/>
      <c r="GG63" s="271"/>
      <c r="GH63" s="271"/>
      <c r="GI63" s="271"/>
      <c r="GJ63" s="271"/>
      <c r="GK63" s="271"/>
      <c r="GL63" s="271"/>
      <c r="GM63" s="271"/>
      <c r="GN63" s="271"/>
      <c r="GO63" s="271"/>
      <c r="GP63" s="271"/>
      <c r="GQ63" s="271"/>
      <c r="GR63" s="271"/>
      <c r="GS63" s="271"/>
      <c r="GT63" s="271"/>
      <c r="GU63" s="271"/>
      <c r="GV63" s="271"/>
      <c r="GW63" s="271"/>
      <c r="GX63" s="271"/>
      <c r="GY63" s="271"/>
      <c r="GZ63" s="271"/>
      <c r="HA63" s="271"/>
      <c r="HB63" s="271"/>
      <c r="HC63" s="271"/>
      <c r="HD63" s="271"/>
      <c r="HE63" s="271"/>
      <c r="HF63" s="271"/>
      <c r="HG63" s="271"/>
      <c r="HH63" s="271"/>
      <c r="HI63" s="271"/>
      <c r="HJ63" s="271"/>
      <c r="HK63" s="271"/>
      <c r="HL63" s="271"/>
      <c r="HM63" s="271"/>
      <c r="HN63" s="271"/>
      <c r="HO63" s="271"/>
      <c r="HP63" s="271"/>
      <c r="HQ63" s="271"/>
      <c r="HR63" s="271"/>
      <c r="HS63" s="271"/>
      <c r="HT63" s="271"/>
      <c r="HU63" s="271"/>
      <c r="HV63" s="271"/>
      <c r="HW63" s="271"/>
      <c r="HX63" s="271"/>
      <c r="HY63" s="271"/>
      <c r="HZ63" s="271"/>
      <c r="IA63" s="271"/>
      <c r="IB63" s="271"/>
      <c r="IC63" s="271"/>
      <c r="ID63" s="271"/>
      <c r="IE63" s="271"/>
      <c r="IF63" s="271"/>
      <c r="IG63" s="271"/>
      <c r="IH63" s="271"/>
      <c r="II63" s="271"/>
      <c r="IJ63" s="271"/>
      <c r="IK63" s="271"/>
      <c r="IL63" s="271"/>
      <c r="IM63" s="271"/>
      <c r="IN63" s="271"/>
      <c r="IO63" s="271"/>
      <c r="IP63" s="271"/>
    </row>
    <row r="64" spans="1:250" ht="27.75" customHeight="1">
      <c r="A64" s="363"/>
      <c r="B64" s="364"/>
      <c r="C64" s="364"/>
      <c r="D64" s="365"/>
      <c r="E64" s="366"/>
      <c r="F64" s="366"/>
      <c r="G64" s="270"/>
      <c r="H64" s="265"/>
      <c r="I64" s="265"/>
      <c r="J64" s="265"/>
      <c r="K64" s="265"/>
      <c r="L64" s="265"/>
      <c r="M64" s="265"/>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1"/>
      <c r="CM64" s="271"/>
      <c r="CN64" s="271"/>
      <c r="CO64" s="271"/>
      <c r="CP64" s="271"/>
      <c r="CQ64" s="271"/>
      <c r="CR64" s="271"/>
      <c r="CS64" s="271"/>
      <c r="CT64" s="271"/>
      <c r="CU64" s="271"/>
      <c r="CV64" s="271"/>
      <c r="CW64" s="271"/>
      <c r="CX64" s="271"/>
      <c r="CY64" s="271"/>
      <c r="CZ64" s="271"/>
      <c r="DA64" s="271"/>
      <c r="DB64" s="271"/>
      <c r="DC64" s="271"/>
      <c r="DD64" s="271"/>
      <c r="DE64" s="271"/>
      <c r="DF64" s="271"/>
      <c r="DG64" s="271"/>
      <c r="DH64" s="271"/>
      <c r="DI64" s="271"/>
      <c r="DJ64" s="271"/>
      <c r="DK64" s="271"/>
      <c r="DL64" s="271"/>
      <c r="DM64" s="271"/>
      <c r="DN64" s="271"/>
      <c r="DO64" s="271"/>
      <c r="DP64" s="271"/>
      <c r="DQ64" s="271"/>
      <c r="DR64" s="271"/>
      <c r="DS64" s="271"/>
      <c r="DT64" s="271"/>
      <c r="DU64" s="271"/>
      <c r="DV64" s="271"/>
      <c r="DW64" s="271"/>
      <c r="DX64" s="271"/>
      <c r="DY64" s="271"/>
      <c r="DZ64" s="271"/>
      <c r="EA64" s="271"/>
      <c r="EB64" s="271"/>
      <c r="EC64" s="271"/>
      <c r="ED64" s="271"/>
      <c r="EE64" s="271"/>
      <c r="EF64" s="271"/>
      <c r="EG64" s="271"/>
      <c r="EH64" s="271"/>
      <c r="EI64" s="271"/>
      <c r="EJ64" s="271"/>
      <c r="EK64" s="271"/>
      <c r="EL64" s="271"/>
      <c r="EM64" s="271"/>
      <c r="EN64" s="271"/>
      <c r="EO64" s="271"/>
      <c r="EP64" s="271"/>
      <c r="EQ64" s="271"/>
      <c r="ER64" s="271"/>
      <c r="ES64" s="271"/>
      <c r="ET64" s="271"/>
      <c r="EU64" s="271"/>
      <c r="EV64" s="271"/>
      <c r="EW64" s="271"/>
      <c r="EX64" s="271"/>
      <c r="EY64" s="271"/>
      <c r="EZ64" s="271"/>
      <c r="FA64" s="271"/>
      <c r="FB64" s="271"/>
      <c r="FC64" s="271"/>
      <c r="FD64" s="271"/>
      <c r="FE64" s="271"/>
      <c r="FF64" s="271"/>
      <c r="FG64" s="271"/>
      <c r="FH64" s="271"/>
      <c r="FI64" s="271"/>
      <c r="FJ64" s="271"/>
      <c r="FK64" s="271"/>
      <c r="FL64" s="271"/>
      <c r="FM64" s="271"/>
      <c r="FN64" s="271"/>
      <c r="FO64" s="271"/>
      <c r="FP64" s="271"/>
      <c r="FQ64" s="271"/>
      <c r="FR64" s="271"/>
      <c r="FS64" s="271"/>
      <c r="FT64" s="271"/>
      <c r="FU64" s="271"/>
      <c r="FV64" s="271"/>
      <c r="FW64" s="271"/>
      <c r="FX64" s="271"/>
      <c r="FY64" s="271"/>
      <c r="FZ64" s="271"/>
      <c r="GA64" s="271"/>
      <c r="GB64" s="271"/>
      <c r="GC64" s="271"/>
      <c r="GD64" s="271"/>
      <c r="GE64" s="271"/>
      <c r="GF64" s="271"/>
      <c r="GG64" s="271"/>
      <c r="GH64" s="271"/>
      <c r="GI64" s="271"/>
      <c r="GJ64" s="271"/>
      <c r="GK64" s="271"/>
      <c r="GL64" s="271"/>
      <c r="GM64" s="271"/>
      <c r="GN64" s="271"/>
      <c r="GO64" s="271"/>
      <c r="GP64" s="271"/>
      <c r="GQ64" s="271"/>
      <c r="GR64" s="271"/>
      <c r="GS64" s="271"/>
      <c r="GT64" s="271"/>
      <c r="GU64" s="271"/>
      <c r="GV64" s="271"/>
      <c r="GW64" s="271"/>
      <c r="GX64" s="271"/>
      <c r="GY64" s="271"/>
      <c r="GZ64" s="271"/>
      <c r="HA64" s="271"/>
      <c r="HB64" s="271"/>
      <c r="HC64" s="271"/>
      <c r="HD64" s="271"/>
      <c r="HE64" s="271"/>
      <c r="HF64" s="271"/>
      <c r="HG64" s="271"/>
      <c r="HH64" s="271"/>
      <c r="HI64" s="271"/>
      <c r="HJ64" s="271"/>
      <c r="HK64" s="271"/>
      <c r="HL64" s="271"/>
      <c r="HM64" s="271"/>
      <c r="HN64" s="271"/>
      <c r="HO64" s="271"/>
      <c r="HP64" s="271"/>
      <c r="HQ64" s="271"/>
      <c r="HR64" s="271"/>
      <c r="HS64" s="271"/>
      <c r="HT64" s="271"/>
      <c r="HU64" s="271"/>
      <c r="HV64" s="271"/>
      <c r="HW64" s="271"/>
      <c r="HX64" s="271"/>
      <c r="HY64" s="271"/>
      <c r="HZ64" s="271"/>
      <c r="IA64" s="271"/>
      <c r="IB64" s="271"/>
      <c r="IC64" s="271"/>
      <c r="ID64" s="271"/>
      <c r="IE64" s="271"/>
      <c r="IF64" s="271"/>
      <c r="IG64" s="271"/>
      <c r="IH64" s="271"/>
      <c r="II64" s="271"/>
      <c r="IJ64" s="271"/>
      <c r="IK64" s="271"/>
      <c r="IL64" s="271"/>
      <c r="IM64" s="271"/>
      <c r="IN64" s="271"/>
      <c r="IO64" s="271"/>
      <c r="IP64" s="271"/>
    </row>
    <row r="65" spans="1:250" ht="27.75" customHeight="1" thickBot="1">
      <c r="A65" s="370"/>
      <c r="B65" s="371"/>
      <c r="C65" s="220"/>
      <c r="D65" s="247" t="s">
        <v>193</v>
      </c>
      <c r="E65" s="372"/>
      <c r="F65" s="542">
        <f>IF(Breakdown!F13=0,"",SUM(Breakdown!F18:F33)/EligBasisLimits!C16)</f>
      </c>
      <c r="G65" s="270" t="s">
        <v>93</v>
      </c>
      <c r="H65" s="265"/>
      <c r="I65" s="265"/>
      <c r="J65" s="265"/>
      <c r="K65" s="265"/>
      <c r="L65" s="265"/>
      <c r="M65" s="265"/>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S65" s="271"/>
      <c r="CT65" s="271"/>
      <c r="CU65" s="271"/>
      <c r="CV65" s="271"/>
      <c r="CW65" s="271"/>
      <c r="CX65" s="271"/>
      <c r="CY65" s="271"/>
      <c r="CZ65" s="271"/>
      <c r="DA65" s="271"/>
      <c r="DB65" s="271"/>
      <c r="DC65" s="271"/>
      <c r="DD65" s="271"/>
      <c r="DE65" s="271"/>
      <c r="DF65" s="271"/>
      <c r="DG65" s="271"/>
      <c r="DH65" s="271"/>
      <c r="DI65" s="271"/>
      <c r="DJ65" s="271"/>
      <c r="DK65" s="271"/>
      <c r="DL65" s="271"/>
      <c r="DM65" s="271"/>
      <c r="DN65" s="271"/>
      <c r="DO65" s="271"/>
      <c r="DP65" s="271"/>
      <c r="DQ65" s="271"/>
      <c r="DR65" s="271"/>
      <c r="DS65" s="271"/>
      <c r="DT65" s="271"/>
      <c r="DU65" s="271"/>
      <c r="DV65" s="271"/>
      <c r="DW65" s="271"/>
      <c r="DX65" s="271"/>
      <c r="DY65" s="271"/>
      <c r="DZ65" s="271"/>
      <c r="EA65" s="271"/>
      <c r="EB65" s="271"/>
      <c r="EC65" s="271"/>
      <c r="ED65" s="271"/>
      <c r="EE65" s="271"/>
      <c r="EF65" s="271"/>
      <c r="EG65" s="271"/>
      <c r="EH65" s="271"/>
      <c r="EI65" s="271"/>
      <c r="EJ65" s="271"/>
      <c r="EK65" s="271"/>
      <c r="EL65" s="271"/>
      <c r="EM65" s="271"/>
      <c r="EN65" s="271"/>
      <c r="EO65" s="271"/>
      <c r="EP65" s="271"/>
      <c r="EQ65" s="271"/>
      <c r="ER65" s="271"/>
      <c r="ES65" s="271"/>
      <c r="ET65" s="271"/>
      <c r="EU65" s="271"/>
      <c r="EV65" s="271"/>
      <c r="EW65" s="271"/>
      <c r="EX65" s="271"/>
      <c r="EY65" s="271"/>
      <c r="EZ65" s="271"/>
      <c r="FA65" s="271"/>
      <c r="FB65" s="271"/>
      <c r="FC65" s="271"/>
      <c r="FD65" s="271"/>
      <c r="FE65" s="271"/>
      <c r="FF65" s="271"/>
      <c r="FG65" s="271"/>
      <c r="FH65" s="271"/>
      <c r="FI65" s="271"/>
      <c r="FJ65" s="271"/>
      <c r="FK65" s="271"/>
      <c r="FL65" s="271"/>
      <c r="FM65" s="271"/>
      <c r="FN65" s="271"/>
      <c r="FO65" s="271"/>
      <c r="FP65" s="271"/>
      <c r="FQ65" s="271"/>
      <c r="FR65" s="271"/>
      <c r="FS65" s="271"/>
      <c r="FT65" s="271"/>
      <c r="FU65" s="271"/>
      <c r="FV65" s="271"/>
      <c r="FW65" s="271"/>
      <c r="FX65" s="271"/>
      <c r="FY65" s="271"/>
      <c r="FZ65" s="271"/>
      <c r="GA65" s="271"/>
      <c r="GB65" s="271"/>
      <c r="GC65" s="271"/>
      <c r="GD65" s="271"/>
      <c r="GE65" s="271"/>
      <c r="GF65" s="271"/>
      <c r="GG65" s="271"/>
      <c r="GH65" s="271"/>
      <c r="GI65" s="271"/>
      <c r="GJ65" s="271"/>
      <c r="GK65" s="271"/>
      <c r="GL65" s="271"/>
      <c r="GM65" s="271"/>
      <c r="GN65" s="271"/>
      <c r="GO65" s="271"/>
      <c r="GP65" s="271"/>
      <c r="GQ65" s="271"/>
      <c r="GR65" s="271"/>
      <c r="GS65" s="271"/>
      <c r="GT65" s="271"/>
      <c r="GU65" s="271"/>
      <c r="GV65" s="271"/>
      <c r="GW65" s="271"/>
      <c r="GX65" s="271"/>
      <c r="GY65" s="271"/>
      <c r="GZ65" s="271"/>
      <c r="HA65" s="271"/>
      <c r="HB65" s="271"/>
      <c r="HC65" s="271"/>
      <c r="HD65" s="271"/>
      <c r="HE65" s="271"/>
      <c r="HF65" s="271"/>
      <c r="HG65" s="271"/>
      <c r="HH65" s="271"/>
      <c r="HI65" s="271"/>
      <c r="HJ65" s="271"/>
      <c r="HK65" s="271"/>
      <c r="HL65" s="271"/>
      <c r="HM65" s="271"/>
      <c r="HN65" s="271"/>
      <c r="HO65" s="271"/>
      <c r="HP65" s="271"/>
      <c r="HQ65" s="271"/>
      <c r="HR65" s="271"/>
      <c r="HS65" s="271"/>
      <c r="HT65" s="271"/>
      <c r="HU65" s="271"/>
      <c r="HV65" s="271"/>
      <c r="HW65" s="271"/>
      <c r="HX65" s="271"/>
      <c r="HY65" s="271"/>
      <c r="HZ65" s="271"/>
      <c r="IA65" s="271"/>
      <c r="IB65" s="271"/>
      <c r="IC65" s="271"/>
      <c r="ID65" s="271"/>
      <c r="IE65" s="271"/>
      <c r="IF65" s="271"/>
      <c r="IG65" s="271"/>
      <c r="IH65" s="271"/>
      <c r="II65" s="271"/>
      <c r="IJ65" s="271"/>
      <c r="IK65" s="271"/>
      <c r="IL65" s="271"/>
      <c r="IM65" s="271"/>
      <c r="IN65" s="271"/>
      <c r="IO65" s="271"/>
      <c r="IP65" s="271"/>
    </row>
    <row r="66" spans="1:250" ht="27.75" customHeight="1" thickTop="1">
      <c r="A66" s="269"/>
      <c r="B66" s="272"/>
      <c r="C66" s="272"/>
      <c r="D66" s="270"/>
      <c r="E66" s="270"/>
      <c r="F66" s="270"/>
      <c r="G66" s="270"/>
      <c r="H66" s="265"/>
      <c r="I66" s="265"/>
      <c r="J66" s="265"/>
      <c r="K66" s="265"/>
      <c r="L66" s="265"/>
      <c r="M66" s="265"/>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c r="BL66" s="271"/>
      <c r="BM66" s="271"/>
      <c r="BN66" s="271"/>
      <c r="BO66" s="271"/>
      <c r="BP66" s="271"/>
      <c r="BQ66" s="271"/>
      <c r="BR66" s="271"/>
      <c r="BS66" s="271"/>
      <c r="BT66" s="271"/>
      <c r="BU66" s="271"/>
      <c r="BV66" s="271"/>
      <c r="BW66" s="271"/>
      <c r="BX66" s="271"/>
      <c r="BY66" s="271"/>
      <c r="BZ66" s="271"/>
      <c r="CA66" s="271"/>
      <c r="CB66" s="271"/>
      <c r="CC66" s="271"/>
      <c r="CD66" s="271"/>
      <c r="CE66" s="271"/>
      <c r="CF66" s="271"/>
      <c r="CG66" s="271"/>
      <c r="CH66" s="271"/>
      <c r="CI66" s="271"/>
      <c r="CJ66" s="271"/>
      <c r="CK66" s="271"/>
      <c r="CL66" s="271"/>
      <c r="CM66" s="271"/>
      <c r="CN66" s="271"/>
      <c r="CO66" s="271"/>
      <c r="CP66" s="271"/>
      <c r="CQ66" s="271"/>
      <c r="CR66" s="271"/>
      <c r="CS66" s="271"/>
      <c r="CT66" s="271"/>
      <c r="CU66" s="271"/>
      <c r="CV66" s="271"/>
      <c r="CW66" s="271"/>
      <c r="CX66" s="271"/>
      <c r="CY66" s="271"/>
      <c r="CZ66" s="271"/>
      <c r="DA66" s="271"/>
      <c r="DB66" s="271"/>
      <c r="DC66" s="271"/>
      <c r="DD66" s="271"/>
      <c r="DE66" s="271"/>
      <c r="DF66" s="271"/>
      <c r="DG66" s="271"/>
      <c r="DH66" s="271"/>
      <c r="DI66" s="271"/>
      <c r="DJ66" s="271"/>
      <c r="DK66" s="271"/>
      <c r="DL66" s="271"/>
      <c r="DM66" s="271"/>
      <c r="DN66" s="271"/>
      <c r="DO66" s="271"/>
      <c r="DP66" s="271"/>
      <c r="DQ66" s="271"/>
      <c r="DR66" s="271"/>
      <c r="DS66" s="271"/>
      <c r="DT66" s="271"/>
      <c r="DU66" s="271"/>
      <c r="DV66" s="271"/>
      <c r="DW66" s="271"/>
      <c r="DX66" s="271"/>
      <c r="DY66" s="271"/>
      <c r="DZ66" s="271"/>
      <c r="EA66" s="271"/>
      <c r="EB66" s="271"/>
      <c r="EC66" s="271"/>
      <c r="ED66" s="271"/>
      <c r="EE66" s="271"/>
      <c r="EF66" s="271"/>
      <c r="EG66" s="271"/>
      <c r="EH66" s="271"/>
      <c r="EI66" s="271"/>
      <c r="EJ66" s="271"/>
      <c r="EK66" s="271"/>
      <c r="EL66" s="271"/>
      <c r="EM66" s="271"/>
      <c r="EN66" s="271"/>
      <c r="EO66" s="271"/>
      <c r="EP66" s="271"/>
      <c r="EQ66" s="271"/>
      <c r="ER66" s="271"/>
      <c r="ES66" s="271"/>
      <c r="ET66" s="271"/>
      <c r="EU66" s="271"/>
      <c r="EV66" s="271"/>
      <c r="EW66" s="271"/>
      <c r="EX66" s="271"/>
      <c r="EY66" s="271"/>
      <c r="EZ66" s="271"/>
      <c r="FA66" s="271"/>
      <c r="FB66" s="271"/>
      <c r="FC66" s="271"/>
      <c r="FD66" s="271"/>
      <c r="FE66" s="271"/>
      <c r="FF66" s="271"/>
      <c r="FG66" s="271"/>
      <c r="FH66" s="271"/>
      <c r="FI66" s="271"/>
      <c r="FJ66" s="271"/>
      <c r="FK66" s="271"/>
      <c r="FL66" s="271"/>
      <c r="FM66" s="271"/>
      <c r="FN66" s="271"/>
      <c r="FO66" s="271"/>
      <c r="FP66" s="271"/>
      <c r="FQ66" s="271"/>
      <c r="FR66" s="271"/>
      <c r="FS66" s="271"/>
      <c r="FT66" s="271"/>
      <c r="FU66" s="271"/>
      <c r="FV66" s="271"/>
      <c r="FW66" s="271"/>
      <c r="FX66" s="271"/>
      <c r="FY66" s="271"/>
      <c r="FZ66" s="271"/>
      <c r="GA66" s="271"/>
      <c r="GB66" s="271"/>
      <c r="GC66" s="271"/>
      <c r="GD66" s="271"/>
      <c r="GE66" s="271"/>
      <c r="GF66" s="271"/>
      <c r="GG66" s="271"/>
      <c r="GH66" s="271"/>
      <c r="GI66" s="271"/>
      <c r="GJ66" s="271"/>
      <c r="GK66" s="271"/>
      <c r="GL66" s="271"/>
      <c r="GM66" s="271"/>
      <c r="GN66" s="271"/>
      <c r="GO66" s="271"/>
      <c r="GP66" s="271"/>
      <c r="GQ66" s="271"/>
      <c r="GR66" s="271"/>
      <c r="GS66" s="271"/>
      <c r="GT66" s="271"/>
      <c r="GU66" s="271"/>
      <c r="GV66" s="271"/>
      <c r="GW66" s="271"/>
      <c r="GX66" s="271"/>
      <c r="GY66" s="271"/>
      <c r="GZ66" s="271"/>
      <c r="HA66" s="271"/>
      <c r="HB66" s="271"/>
      <c r="HC66" s="271"/>
      <c r="HD66" s="271"/>
      <c r="HE66" s="271"/>
      <c r="HF66" s="271"/>
      <c r="HG66" s="271"/>
      <c r="HH66" s="271"/>
      <c r="HI66" s="271"/>
      <c r="HJ66" s="271"/>
      <c r="HK66" s="271"/>
      <c r="HL66" s="271"/>
      <c r="HM66" s="271"/>
      <c r="HN66" s="271"/>
      <c r="HO66" s="271"/>
      <c r="HP66" s="271"/>
      <c r="HQ66" s="271"/>
      <c r="HR66" s="271"/>
      <c r="HS66" s="271"/>
      <c r="HT66" s="271"/>
      <c r="HU66" s="271"/>
      <c r="HV66" s="271"/>
      <c r="HW66" s="271"/>
      <c r="HX66" s="271"/>
      <c r="HY66" s="271"/>
      <c r="HZ66" s="271"/>
      <c r="IA66" s="271"/>
      <c r="IB66" s="271"/>
      <c r="IC66" s="271"/>
      <c r="ID66" s="271"/>
      <c r="IE66" s="271"/>
      <c r="IF66" s="271"/>
      <c r="IG66" s="271"/>
      <c r="IH66" s="271"/>
      <c r="II66" s="271"/>
      <c r="IJ66" s="271"/>
      <c r="IK66" s="271"/>
      <c r="IL66" s="271"/>
      <c r="IM66" s="271"/>
      <c r="IN66" s="271"/>
      <c r="IO66" s="271"/>
      <c r="IP66" s="271"/>
    </row>
    <row r="67" spans="1:250" ht="20.25">
      <c r="A67" s="269"/>
      <c r="B67" s="263"/>
      <c r="C67" s="263"/>
      <c r="D67" s="264"/>
      <c r="E67" s="264"/>
      <c r="F67" s="264"/>
      <c r="G67" s="264"/>
      <c r="H67" s="265"/>
      <c r="I67" s="265"/>
      <c r="J67" s="265"/>
      <c r="K67" s="265"/>
      <c r="L67" s="265"/>
      <c r="M67" s="265"/>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71"/>
      <c r="CQ67" s="271"/>
      <c r="CR67" s="271"/>
      <c r="CS67" s="271"/>
      <c r="CT67" s="271"/>
      <c r="CU67" s="271"/>
      <c r="CV67" s="271"/>
      <c r="CW67" s="271"/>
      <c r="CX67" s="271"/>
      <c r="CY67" s="271"/>
      <c r="CZ67" s="271"/>
      <c r="DA67" s="271"/>
      <c r="DB67" s="271"/>
      <c r="DC67" s="271"/>
      <c r="DD67" s="271"/>
      <c r="DE67" s="271"/>
      <c r="DF67" s="271"/>
      <c r="DG67" s="271"/>
      <c r="DH67" s="271"/>
      <c r="DI67" s="271"/>
      <c r="DJ67" s="271"/>
      <c r="DK67" s="271"/>
      <c r="DL67" s="271"/>
      <c r="DM67" s="271"/>
      <c r="DN67" s="271"/>
      <c r="DO67" s="271"/>
      <c r="DP67" s="271"/>
      <c r="DQ67" s="271"/>
      <c r="DR67" s="271"/>
      <c r="DS67" s="271"/>
      <c r="DT67" s="271"/>
      <c r="DU67" s="271"/>
      <c r="DV67" s="271"/>
      <c r="DW67" s="271"/>
      <c r="DX67" s="271"/>
      <c r="DY67" s="271"/>
      <c r="DZ67" s="271"/>
      <c r="EA67" s="271"/>
      <c r="EB67" s="271"/>
      <c r="EC67" s="271"/>
      <c r="ED67" s="271"/>
      <c r="EE67" s="271"/>
      <c r="EF67" s="271"/>
      <c r="EG67" s="271"/>
      <c r="EH67" s="271"/>
      <c r="EI67" s="271"/>
      <c r="EJ67" s="271"/>
      <c r="EK67" s="271"/>
      <c r="EL67" s="271"/>
      <c r="EM67" s="271"/>
      <c r="EN67" s="271"/>
      <c r="EO67" s="271"/>
      <c r="EP67" s="271"/>
      <c r="EQ67" s="271"/>
      <c r="ER67" s="271"/>
      <c r="ES67" s="271"/>
      <c r="ET67" s="271"/>
      <c r="EU67" s="271"/>
      <c r="EV67" s="271"/>
      <c r="EW67" s="271"/>
      <c r="EX67" s="271"/>
      <c r="EY67" s="271"/>
      <c r="EZ67" s="271"/>
      <c r="FA67" s="271"/>
      <c r="FB67" s="271"/>
      <c r="FC67" s="271"/>
      <c r="FD67" s="271"/>
      <c r="FE67" s="271"/>
      <c r="FF67" s="271"/>
      <c r="FG67" s="271"/>
      <c r="FH67" s="271"/>
      <c r="FI67" s="271"/>
      <c r="FJ67" s="271"/>
      <c r="FK67" s="271"/>
      <c r="FL67" s="271"/>
      <c r="FM67" s="271"/>
      <c r="FN67" s="271"/>
      <c r="FO67" s="271"/>
      <c r="FP67" s="271"/>
      <c r="FQ67" s="271"/>
      <c r="FR67" s="271"/>
      <c r="FS67" s="271"/>
      <c r="FT67" s="271"/>
      <c r="FU67" s="271"/>
      <c r="FV67" s="271"/>
      <c r="FW67" s="271"/>
      <c r="FX67" s="271"/>
      <c r="FY67" s="271"/>
      <c r="FZ67" s="271"/>
      <c r="GA67" s="271"/>
      <c r="GB67" s="271"/>
      <c r="GC67" s="271"/>
      <c r="GD67" s="271"/>
      <c r="GE67" s="271"/>
      <c r="GF67" s="271"/>
      <c r="GG67" s="271"/>
      <c r="GH67" s="271"/>
      <c r="GI67" s="271"/>
      <c r="GJ67" s="271"/>
      <c r="GK67" s="271"/>
      <c r="GL67" s="271"/>
      <c r="GM67" s="271"/>
      <c r="GN67" s="271"/>
      <c r="GO67" s="271"/>
      <c r="GP67" s="271"/>
      <c r="GQ67" s="271"/>
      <c r="GR67" s="271"/>
      <c r="GS67" s="271"/>
      <c r="GT67" s="271"/>
      <c r="GU67" s="271"/>
      <c r="GV67" s="271"/>
      <c r="GW67" s="271"/>
      <c r="GX67" s="271"/>
      <c r="GY67" s="271"/>
      <c r="GZ67" s="271"/>
      <c r="HA67" s="271"/>
      <c r="HB67" s="271"/>
      <c r="HC67" s="271"/>
      <c r="HD67" s="271"/>
      <c r="HE67" s="271"/>
      <c r="HF67" s="271"/>
      <c r="HG67" s="271"/>
      <c r="HH67" s="271"/>
      <c r="HI67" s="271"/>
      <c r="HJ67" s="271"/>
      <c r="HK67" s="271"/>
      <c r="HL67" s="271"/>
      <c r="HM67" s="271"/>
      <c r="HN67" s="271"/>
      <c r="HO67" s="271"/>
      <c r="HP67" s="271"/>
      <c r="HQ67" s="271"/>
      <c r="HR67" s="271"/>
      <c r="HS67" s="271"/>
      <c r="HT67" s="271"/>
      <c r="HU67" s="271"/>
      <c r="HV67" s="271"/>
      <c r="HW67" s="271"/>
      <c r="HX67" s="271"/>
      <c r="HY67" s="271"/>
      <c r="HZ67" s="271"/>
      <c r="IA67" s="271"/>
      <c r="IB67" s="271"/>
      <c r="IC67" s="271"/>
      <c r="ID67" s="271"/>
      <c r="IE67" s="271"/>
      <c r="IF67" s="271"/>
      <c r="IG67" s="271"/>
      <c r="IH67" s="271"/>
      <c r="II67" s="271"/>
      <c r="IJ67" s="271"/>
      <c r="IK67" s="271"/>
      <c r="IL67" s="271"/>
      <c r="IM67" s="271"/>
      <c r="IN67" s="271"/>
      <c r="IO67" s="271"/>
      <c r="IP67" s="271"/>
    </row>
    <row r="68" spans="1:250" ht="20.25">
      <c r="A68" s="262"/>
      <c r="B68" s="263"/>
      <c r="C68" s="263"/>
      <c r="D68" s="264"/>
      <c r="E68" s="264"/>
      <c r="F68" s="264"/>
      <c r="G68" s="264"/>
      <c r="H68" s="265"/>
      <c r="I68" s="265"/>
      <c r="J68" s="265"/>
      <c r="K68" s="265"/>
      <c r="L68" s="265"/>
      <c r="M68" s="265"/>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1"/>
      <c r="BH68" s="271"/>
      <c r="BI68" s="271"/>
      <c r="BJ68" s="271"/>
      <c r="BK68" s="271"/>
      <c r="BL68" s="271"/>
      <c r="BM68" s="271"/>
      <c r="BN68" s="271"/>
      <c r="BO68" s="271"/>
      <c r="BP68" s="271"/>
      <c r="BQ68" s="271"/>
      <c r="BR68" s="271"/>
      <c r="BS68" s="271"/>
      <c r="BT68" s="271"/>
      <c r="BU68" s="271"/>
      <c r="BV68" s="271"/>
      <c r="BW68" s="271"/>
      <c r="BX68" s="271"/>
      <c r="BY68" s="271"/>
      <c r="BZ68" s="271"/>
      <c r="CA68" s="271"/>
      <c r="CB68" s="271"/>
      <c r="CC68" s="271"/>
      <c r="CD68" s="271"/>
      <c r="CE68" s="271"/>
      <c r="CF68" s="271"/>
      <c r="CG68" s="271"/>
      <c r="CH68" s="271"/>
      <c r="CI68" s="271"/>
      <c r="CJ68" s="271"/>
      <c r="CK68" s="271"/>
      <c r="CL68" s="271"/>
      <c r="CM68" s="271"/>
      <c r="CN68" s="271"/>
      <c r="CO68" s="271"/>
      <c r="CP68" s="271"/>
      <c r="CQ68" s="271"/>
      <c r="CR68" s="271"/>
      <c r="CS68" s="271"/>
      <c r="CT68" s="271"/>
      <c r="CU68" s="271"/>
      <c r="CV68" s="271"/>
      <c r="CW68" s="271"/>
      <c r="CX68" s="271"/>
      <c r="CY68" s="271"/>
      <c r="CZ68" s="271"/>
      <c r="DA68" s="271"/>
      <c r="DB68" s="271"/>
      <c r="DC68" s="271"/>
      <c r="DD68" s="271"/>
      <c r="DE68" s="271"/>
      <c r="DF68" s="271"/>
      <c r="DG68" s="271"/>
      <c r="DH68" s="271"/>
      <c r="DI68" s="271"/>
      <c r="DJ68" s="271"/>
      <c r="DK68" s="271"/>
      <c r="DL68" s="271"/>
      <c r="DM68" s="271"/>
      <c r="DN68" s="271"/>
      <c r="DO68" s="271"/>
      <c r="DP68" s="271"/>
      <c r="DQ68" s="271"/>
      <c r="DR68" s="271"/>
      <c r="DS68" s="271"/>
      <c r="DT68" s="271"/>
      <c r="DU68" s="271"/>
      <c r="DV68" s="271"/>
      <c r="DW68" s="271"/>
      <c r="DX68" s="271"/>
      <c r="DY68" s="271"/>
      <c r="DZ68" s="271"/>
      <c r="EA68" s="271"/>
      <c r="EB68" s="271"/>
      <c r="EC68" s="271"/>
      <c r="ED68" s="271"/>
      <c r="EE68" s="271"/>
      <c r="EF68" s="271"/>
      <c r="EG68" s="271"/>
      <c r="EH68" s="271"/>
      <c r="EI68" s="271"/>
      <c r="EJ68" s="271"/>
      <c r="EK68" s="271"/>
      <c r="EL68" s="271"/>
      <c r="EM68" s="271"/>
      <c r="EN68" s="271"/>
      <c r="EO68" s="271"/>
      <c r="EP68" s="271"/>
      <c r="EQ68" s="271"/>
      <c r="ER68" s="271"/>
      <c r="ES68" s="271"/>
      <c r="ET68" s="271"/>
      <c r="EU68" s="271"/>
      <c r="EV68" s="271"/>
      <c r="EW68" s="271"/>
      <c r="EX68" s="271"/>
      <c r="EY68" s="271"/>
      <c r="EZ68" s="271"/>
      <c r="FA68" s="271"/>
      <c r="FB68" s="271"/>
      <c r="FC68" s="271"/>
      <c r="FD68" s="271"/>
      <c r="FE68" s="271"/>
      <c r="FF68" s="271"/>
      <c r="FG68" s="271"/>
      <c r="FH68" s="271"/>
      <c r="FI68" s="271"/>
      <c r="FJ68" s="271"/>
      <c r="FK68" s="271"/>
      <c r="FL68" s="271"/>
      <c r="FM68" s="271"/>
      <c r="FN68" s="271"/>
      <c r="FO68" s="271"/>
      <c r="FP68" s="271"/>
      <c r="FQ68" s="271"/>
      <c r="FR68" s="271"/>
      <c r="FS68" s="271"/>
      <c r="FT68" s="271"/>
      <c r="FU68" s="271"/>
      <c r="FV68" s="271"/>
      <c r="FW68" s="271"/>
      <c r="FX68" s="271"/>
      <c r="FY68" s="271"/>
      <c r="FZ68" s="271"/>
      <c r="GA68" s="271"/>
      <c r="GB68" s="271"/>
      <c r="GC68" s="271"/>
      <c r="GD68" s="271"/>
      <c r="GE68" s="271"/>
      <c r="GF68" s="271"/>
      <c r="GG68" s="271"/>
      <c r="GH68" s="271"/>
      <c r="GI68" s="271"/>
      <c r="GJ68" s="271"/>
      <c r="GK68" s="271"/>
      <c r="GL68" s="271"/>
      <c r="GM68" s="271"/>
      <c r="GN68" s="271"/>
      <c r="GO68" s="271"/>
      <c r="GP68" s="271"/>
      <c r="GQ68" s="271"/>
      <c r="GR68" s="271"/>
      <c r="GS68" s="271"/>
      <c r="GT68" s="271"/>
      <c r="GU68" s="271"/>
      <c r="GV68" s="271"/>
      <c r="GW68" s="271"/>
      <c r="GX68" s="271"/>
      <c r="GY68" s="271"/>
      <c r="GZ68" s="271"/>
      <c r="HA68" s="271"/>
      <c r="HB68" s="271"/>
      <c r="HC68" s="271"/>
      <c r="HD68" s="271"/>
      <c r="HE68" s="271"/>
      <c r="HF68" s="271"/>
      <c r="HG68" s="271"/>
      <c r="HH68" s="271"/>
      <c r="HI68" s="271"/>
      <c r="HJ68" s="271"/>
      <c r="HK68" s="271"/>
      <c r="HL68" s="271"/>
      <c r="HM68" s="271"/>
      <c r="HN68" s="271"/>
      <c r="HO68" s="271"/>
      <c r="HP68" s="271"/>
      <c r="HQ68" s="271"/>
      <c r="HR68" s="271"/>
      <c r="HS68" s="271"/>
      <c r="HT68" s="271"/>
      <c r="HU68" s="271"/>
      <c r="HV68" s="271"/>
      <c r="HW68" s="271"/>
      <c r="HX68" s="271"/>
      <c r="HY68" s="271"/>
      <c r="HZ68" s="271"/>
      <c r="IA68" s="271"/>
      <c r="IB68" s="271"/>
      <c r="IC68" s="271"/>
      <c r="ID68" s="271"/>
      <c r="IE68" s="271"/>
      <c r="IF68" s="271"/>
      <c r="IG68" s="271"/>
      <c r="IH68" s="271"/>
      <c r="II68" s="271"/>
      <c r="IJ68" s="271"/>
      <c r="IK68" s="271"/>
      <c r="IL68" s="271"/>
      <c r="IM68" s="271"/>
      <c r="IN68" s="271"/>
      <c r="IO68" s="271"/>
      <c r="IP68" s="271"/>
    </row>
    <row r="69" spans="2:6" ht="20.25">
      <c r="B69" s="374"/>
      <c r="D69" s="375"/>
      <c r="F69" s="376"/>
    </row>
    <row r="70" spans="2:6" ht="20.25">
      <c r="B70" s="374"/>
      <c r="D70" s="375"/>
      <c r="F70" s="376"/>
    </row>
    <row r="71" spans="2:6" ht="20.25">
      <c r="B71" s="374"/>
      <c r="D71" s="375"/>
      <c r="F71" s="376"/>
    </row>
    <row r="72" spans="2:6" ht="20.25">
      <c r="B72" s="374"/>
      <c r="D72" s="375"/>
      <c r="F72" s="376"/>
    </row>
    <row r="73" spans="2:6" ht="20.25">
      <c r="B73" s="374"/>
      <c r="D73" s="375"/>
      <c r="F73" s="376"/>
    </row>
    <row r="74" spans="2:6" ht="20.25">
      <c r="B74" s="374"/>
      <c r="D74" s="375"/>
      <c r="F74" s="376"/>
    </row>
    <row r="75" spans="2:6" ht="20.25">
      <c r="B75" s="374"/>
      <c r="D75" s="375"/>
      <c r="F75" s="376"/>
    </row>
  </sheetData>
  <sheetProtection/>
  <printOptions horizontalCentered="1" verticalCentered="1"/>
  <pageMargins left="0" right="0" top="0.25" bottom="0.25" header="0.25" footer="0.5"/>
  <pageSetup horizontalDpi="600" verticalDpi="600" orientation="portrait" scale="40" r:id="rId1"/>
  <headerFooter alignWithMargins="0">
    <oddHeader>&amp;L&amp;16&amp;YUnified Application for Housing Production Programs&amp;R&amp;16&amp;Yrevised -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NJHMFA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lbecerra</dc:creator>
  <cp:keywords/>
  <dc:description/>
  <cp:lastModifiedBy>Laura A. Shields</cp:lastModifiedBy>
  <cp:lastPrinted>2021-03-30T19:17:41Z</cp:lastPrinted>
  <dcterms:created xsi:type="dcterms:W3CDTF">2000-11-14T20:52:06Z</dcterms:created>
  <dcterms:modified xsi:type="dcterms:W3CDTF">2024-03-26T17:46:36Z</dcterms:modified>
  <cp:category/>
  <cp:version/>
  <cp:contentType/>
  <cp:contentStatus/>
</cp:coreProperties>
</file>